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cm\Documents\Web Easy\Documents\HVACnotebook html\CalcSheets\"/>
    </mc:Choice>
  </mc:AlternateContent>
  <bookViews>
    <workbookView xWindow="16740" yWindow="0" windowWidth="15555" windowHeight="11130" tabRatio="725" firstSheet="3" activeTab="9"/>
  </bookViews>
  <sheets>
    <sheet name="Contact Us" sheetId="9" r:id="rId1"/>
    <sheet name="Main" sheetId="5" r:id="rId2"/>
    <sheet name="Percentage Q&amp;A" sheetId="4" r:id="rId3"/>
    <sheet name="Percentage Pie Chart" sheetId="7" r:id="rId4"/>
    <sheet name="Interpolation and Prorate" sheetId="1" r:id="rId5"/>
    <sheet name="Part Whole Percentage" sheetId="10" r:id="rId6"/>
    <sheet name="Add Subtract Change in Percent" sheetId="11" r:id="rId7"/>
    <sheet name="Inches Feet Math" sheetId="8" r:id="rId8"/>
    <sheet name="Dates" sheetId="3" r:id="rId9"/>
    <sheet name="Markups Markdowns" sheetId="6" r:id="rId10"/>
  </sheets>
  <externalReferences>
    <externalReference r:id="rId11"/>
    <externalReference r:id="rId12"/>
    <externalReference r:id="rId13"/>
  </externalReferences>
  <definedNames>
    <definedName name="PipeDia" localSheetId="7">'[1]Water Volume Inside Piping'!$U$8:$U$25</definedName>
    <definedName name="PipeDia" localSheetId="3">'[2]Water Volume Inside Piping'!$U$8:$U$25</definedName>
    <definedName name="PipeDia">[3]Pipe!$U$6:$U$22</definedName>
    <definedName name="PipeSize" localSheetId="7">'[1]Piping Cost'!$L$7:$L$25</definedName>
    <definedName name="PipeSize" localSheetId="3">'[2]Piping Cost'!$L$7:$L$25</definedName>
    <definedName name="PipeSize">'[3]Pipe Cost'!$N$10:$N$28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1" l="1"/>
  <c r="C25" i="11" s="1"/>
  <c r="C24" i="11"/>
  <c r="C19" i="11"/>
  <c r="D17" i="11"/>
  <c r="C18" i="11" s="1"/>
  <c r="D10" i="11"/>
  <c r="C12" i="11" s="1"/>
  <c r="C11" i="11" l="1"/>
  <c r="D13" i="10" l="1"/>
  <c r="H13" i="10"/>
  <c r="L12" i="10"/>
  <c r="G15" i="10" l="1"/>
  <c r="H10" i="10"/>
  <c r="C15" i="10"/>
  <c r="D14" i="10"/>
  <c r="L13" i="10"/>
  <c r="K15" i="10" s="1"/>
  <c r="AB18" i="8" l="1"/>
  <c r="AB19" i="8" s="1"/>
  <c r="AD19" i="8" s="1"/>
  <c r="AB17" i="8"/>
  <c r="AD17" i="8" s="1"/>
  <c r="AB16" i="8"/>
  <c r="AD16" i="8" s="1"/>
  <c r="AD18" i="8" l="1"/>
  <c r="I25" i="6" l="1"/>
  <c r="H26" i="6" s="1"/>
  <c r="I18" i="6"/>
  <c r="H19" i="6" s="1"/>
  <c r="I11" i="6"/>
  <c r="H12" i="6" s="1"/>
  <c r="F12" i="8" l="1"/>
  <c r="F13" i="8"/>
  <c r="F14" i="8"/>
  <c r="F15" i="8"/>
  <c r="F16" i="8"/>
  <c r="F17" i="8"/>
  <c r="F18" i="8"/>
  <c r="N12" i="8"/>
  <c r="N13" i="8"/>
  <c r="N14" i="8"/>
  <c r="N15" i="8"/>
  <c r="N16" i="8"/>
  <c r="N17" i="8"/>
  <c r="N18" i="8"/>
  <c r="T18" i="8" l="1"/>
  <c r="D18" i="8"/>
  <c r="T17" i="8"/>
  <c r="V17" i="8" s="1"/>
  <c r="D17" i="8"/>
  <c r="D16" i="8"/>
  <c r="D15" i="8"/>
  <c r="D14" i="8"/>
  <c r="D13" i="8"/>
  <c r="L12" i="8"/>
  <c r="D12" i="8"/>
  <c r="D19" i="8" s="1"/>
  <c r="F19" i="8" s="1"/>
  <c r="L11" i="8"/>
  <c r="N11" i="8" s="1"/>
  <c r="F11" i="8"/>
  <c r="D11" i="8"/>
  <c r="L10" i="8"/>
  <c r="N10" i="8" s="1"/>
  <c r="F10" i="8"/>
  <c r="D10" i="8"/>
  <c r="AB9" i="8"/>
  <c r="AD9" i="8" s="1"/>
  <c r="T9" i="8"/>
  <c r="V9" i="8" s="1"/>
  <c r="L9" i="8"/>
  <c r="N9" i="8" s="1"/>
  <c r="F9" i="8"/>
  <c r="D9" i="8"/>
  <c r="AB8" i="8"/>
  <c r="AD8" i="8" s="1"/>
  <c r="T8" i="8"/>
  <c r="V8" i="8" s="1"/>
  <c r="T19" i="8" l="1"/>
  <c r="V19" i="8" s="1"/>
  <c r="V18" i="8"/>
  <c r="T10" i="8"/>
  <c r="V10" i="8" s="1"/>
  <c r="AB10" i="8"/>
  <c r="AD10" i="8" s="1"/>
  <c r="L19" i="8"/>
  <c r="N19" i="8" s="1"/>
  <c r="C15" i="7"/>
  <c r="D12" i="7" s="1"/>
  <c r="D25" i="6"/>
  <c r="C26" i="6" s="1"/>
  <c r="D18" i="6"/>
  <c r="C19" i="6" s="1"/>
  <c r="D11" i="6"/>
  <c r="C12" i="6" s="1"/>
  <c r="D31" i="4"/>
  <c r="D28" i="4"/>
  <c r="D25" i="4"/>
  <c r="D22" i="4"/>
  <c r="D19" i="4"/>
  <c r="D16" i="4"/>
  <c r="D13" i="4"/>
  <c r="D10" i="4"/>
  <c r="D7" i="4"/>
  <c r="D13" i="7" l="1"/>
  <c r="D14" i="7"/>
  <c r="D11" i="7"/>
  <c r="D10" i="7"/>
  <c r="F30" i="3"/>
  <c r="C30" i="3"/>
  <c r="F24" i="3"/>
  <c r="C24" i="3"/>
  <c r="F18" i="3"/>
  <c r="C18" i="3"/>
  <c r="F13" i="3"/>
  <c r="C13" i="3"/>
  <c r="C8" i="3"/>
  <c r="F7" i="3"/>
  <c r="F8" i="3" s="1"/>
  <c r="D15" i="7" l="1"/>
  <c r="J24" i="1"/>
  <c r="G24" i="1"/>
  <c r="D24" i="1"/>
  <c r="G18" i="1"/>
  <c r="J18" i="1"/>
  <c r="D18" i="1"/>
  <c r="G10" i="1"/>
  <c r="J10" i="1"/>
  <c r="D10" i="1"/>
</calcChain>
</file>

<file path=xl/sharedStrings.xml><?xml version="1.0" encoding="utf-8"?>
<sst xmlns="http://schemas.openxmlformats.org/spreadsheetml/2006/main" count="286" uniqueCount="163">
  <si>
    <t>Interpolation</t>
  </si>
  <si>
    <t>Ones (1)</t>
  </si>
  <si>
    <t>Hundredths (100th)</t>
  </si>
  <si>
    <t xml:space="preserve"> Tenths (10th)</t>
  </si>
  <si>
    <t>Prorate</t>
  </si>
  <si>
    <t>Find Numerator</t>
  </si>
  <si>
    <t>Ones (1s)</t>
  </si>
  <si>
    <t>Find Denominator</t>
  </si>
  <si>
    <t>NOTE: Enter your data in yellow cells and results in blue cells will automatically update.</t>
  </si>
  <si>
    <t>NOTE: Enter your data in yellow cells and result in blue cells will automatically update.</t>
  </si>
  <si>
    <t>Find Duration Between Two Dates</t>
  </si>
  <si>
    <t>Find Age</t>
  </si>
  <si>
    <t xml:space="preserve">From: </t>
  </si>
  <si>
    <t xml:space="preserve">Birthday: </t>
  </si>
  <si>
    <t xml:space="preserve">To: </t>
  </si>
  <si>
    <t xml:space="preserve">Today: </t>
  </si>
  <si>
    <t xml:space="preserve">Duration: </t>
  </si>
  <si>
    <t>Find Date of Week</t>
  </si>
  <si>
    <t>Find the Sunday of</t>
  </si>
  <si>
    <t>Date:</t>
  </si>
  <si>
    <t xml:space="preserve">Date: </t>
  </si>
  <si>
    <t xml:space="preserve">Date of Week: </t>
  </si>
  <si>
    <t xml:space="preserve">The Sunday of: </t>
  </si>
  <si>
    <t>Find Week Number</t>
  </si>
  <si>
    <t>Convert Years in Decimal Value to Years &amp; Months</t>
  </si>
  <si>
    <t xml:space="preserve">Years in decimal: </t>
  </si>
  <si>
    <t xml:space="preserve">Week Number: </t>
  </si>
  <si>
    <t xml:space="preserve">Years &amp; Months: </t>
  </si>
  <si>
    <t>Find Number of Days Between Two Dates</t>
  </si>
  <si>
    <t>Find Number of Weeks Between Two Dates</t>
  </si>
  <si>
    <t xml:space="preserve">Start: </t>
  </si>
  <si>
    <t xml:space="preserve">End: </t>
  </si>
  <si>
    <t xml:space="preserve">Days: </t>
  </si>
  <si>
    <t xml:space="preserve">Weeks: </t>
  </si>
  <si>
    <t>Find Number of Workdays Between Two Dates</t>
  </si>
  <si>
    <t>Find Number of Years Between Two Dates</t>
  </si>
  <si>
    <t xml:space="preserve">Workdays: </t>
  </si>
  <si>
    <t xml:space="preserve">Years: </t>
  </si>
  <si>
    <t>1)</t>
  </si>
  <si>
    <t>What is</t>
  </si>
  <si>
    <t xml:space="preserve">of </t>
  </si>
  <si>
    <t>?</t>
  </si>
  <si>
    <t>Answer =</t>
  </si>
  <si>
    <t>2)</t>
  </si>
  <si>
    <t>is</t>
  </si>
  <si>
    <t>of what?</t>
  </si>
  <si>
    <t>3)</t>
  </si>
  <si>
    <t>is what percent of</t>
  </si>
  <si>
    <t>4)</t>
  </si>
  <si>
    <t>What percent of</t>
  </si>
  <si>
    <t>5)</t>
  </si>
  <si>
    <t>of</t>
  </si>
  <si>
    <t>is what?</t>
  </si>
  <si>
    <t>6)</t>
  </si>
  <si>
    <t>What is the change in % from</t>
  </si>
  <si>
    <t xml:space="preserve">to </t>
  </si>
  <si>
    <t>7)</t>
  </si>
  <si>
    <t xml:space="preserve">out of </t>
  </si>
  <si>
    <t>is what percentage?</t>
  </si>
  <si>
    <t>8)</t>
  </si>
  <si>
    <t>Add</t>
  </si>
  <si>
    <t>to</t>
  </si>
  <si>
    <t>9)</t>
  </si>
  <si>
    <t>Subtract</t>
  </si>
  <si>
    <t>from</t>
  </si>
  <si>
    <t>PERCENTAGE Q&amp;A</t>
  </si>
  <si>
    <t>Markups &amp; Markdowns</t>
  </si>
  <si>
    <t>Percentage Q&amp;A</t>
  </si>
  <si>
    <t>Percentage Pie Chart</t>
  </si>
  <si>
    <t>MARKUPS</t>
  </si>
  <si>
    <t>MARKDOWNS</t>
  </si>
  <si>
    <t>Find Final Number</t>
  </si>
  <si>
    <t>Original:</t>
  </si>
  <si>
    <t>Percent Markup:</t>
  </si>
  <si>
    <t>Percent Markdown:</t>
  </si>
  <si>
    <t>Final =</t>
  </si>
  <si>
    <t>Final Markup Rate</t>
  </si>
  <si>
    <t>Final Markdown Rate</t>
  </si>
  <si>
    <r>
      <t>Original</t>
    </r>
    <r>
      <rPr>
        <sz val="10"/>
        <color theme="1"/>
        <rFont val="Arial"/>
        <family val="2"/>
      </rPr>
      <t xml:space="preserve"> (Smaller #)</t>
    </r>
    <r>
      <rPr>
        <b/>
        <sz val="10"/>
        <color theme="1"/>
        <rFont val="Arial"/>
        <family val="2"/>
      </rPr>
      <t>:</t>
    </r>
  </si>
  <si>
    <r>
      <t>Original</t>
    </r>
    <r>
      <rPr>
        <sz val="10"/>
        <color theme="1"/>
        <rFont val="Arial"/>
        <family val="2"/>
      </rPr>
      <t xml:space="preserve"> (Large #)</t>
    </r>
    <r>
      <rPr>
        <b/>
        <sz val="10"/>
        <color theme="1"/>
        <rFont val="Arial"/>
        <family val="2"/>
      </rPr>
      <t>:</t>
    </r>
  </si>
  <si>
    <r>
      <t>Final</t>
    </r>
    <r>
      <rPr>
        <sz val="10"/>
        <rFont val="Arial"/>
        <family val="2"/>
      </rPr>
      <t xml:space="preserve"> (Larger #)</t>
    </r>
    <r>
      <rPr>
        <b/>
        <sz val="10"/>
        <rFont val="Arial"/>
        <family val="2"/>
      </rPr>
      <t>:</t>
    </r>
  </si>
  <si>
    <r>
      <t xml:space="preserve">Final </t>
    </r>
    <r>
      <rPr>
        <sz val="10"/>
        <rFont val="Arial"/>
        <family val="2"/>
      </rPr>
      <t>(Smaller #)</t>
    </r>
    <r>
      <rPr>
        <b/>
        <sz val="10"/>
        <rFont val="Arial"/>
        <family val="2"/>
      </rPr>
      <t>:</t>
    </r>
  </si>
  <si>
    <t>Markup Rate =</t>
  </si>
  <si>
    <t>Find Original Number</t>
  </si>
  <si>
    <t>Final:</t>
  </si>
  <si>
    <t>Original =</t>
  </si>
  <si>
    <t>MARKUPS &amp; MARKDOWNS</t>
  </si>
  <si>
    <t>MAIN</t>
  </si>
  <si>
    <t>NOTE: Enter your data in yellow cells and results in blue cell will automatically update.</t>
  </si>
  <si>
    <t>PERCENTAGE PIE CHART</t>
  </si>
  <si>
    <t>Individual Percentage of Total</t>
  </si>
  <si>
    <t>Name</t>
  </si>
  <si>
    <t>Value</t>
  </si>
  <si>
    <t>Percentage of Total</t>
  </si>
  <si>
    <t>Orange</t>
  </si>
  <si>
    <t>Total =</t>
  </si>
  <si>
    <t>Red</t>
  </si>
  <si>
    <t>Yellow</t>
  </si>
  <si>
    <t>Blue</t>
  </si>
  <si>
    <t>Green</t>
  </si>
  <si>
    <t>Dates</t>
  </si>
  <si>
    <t>Mulitplication</t>
  </si>
  <si>
    <t>(By Entering Inches Only)</t>
  </si>
  <si>
    <t>(By Entering Feet &amp; Inches)</t>
  </si>
  <si>
    <t>(Find Area)</t>
  </si>
  <si>
    <t>Feet</t>
  </si>
  <si>
    <t>Inches</t>
  </si>
  <si>
    <t>=</t>
  </si>
  <si>
    <t>Result</t>
  </si>
  <si>
    <t>(Find Volume)</t>
  </si>
  <si>
    <t>Total</t>
  </si>
  <si>
    <t>Volume (Cu. Ft.)</t>
  </si>
  <si>
    <t>INCHES &amp; FEET  (MATH)</t>
  </si>
  <si>
    <t>Inches &amp; Feet (Math)</t>
  </si>
  <si>
    <t>v7.12</t>
  </si>
  <si>
    <t>This Is a FREE Standard Version.</t>
  </si>
  <si>
    <t>For A Nominal Fee, We Can Modify This Spreadsheets To Meet Your Specific Needs.</t>
  </si>
  <si>
    <t>Or Contact Us For Pricing On Our Unprotected Version.</t>
  </si>
  <si>
    <t>Visit Our Website For More Amazing Spreadsheets.</t>
  </si>
  <si>
    <t>We can custom create any spreadsheets to fit your needs.</t>
  </si>
  <si>
    <t>Website:</t>
  </si>
  <si>
    <t>Email:</t>
  </si>
  <si>
    <r>
      <t xml:space="preserve">             </t>
    </r>
    <r>
      <rPr>
        <b/>
        <u/>
        <sz val="12"/>
        <color theme="1"/>
        <rFont val="Arial"/>
        <family val="2"/>
      </rPr>
      <t>USER AGREEMENT</t>
    </r>
  </si>
  <si>
    <t>All of our Spreadsheets are provided as-is without warranty of any kind.  The user is assuming the entire risk as to their accuracy, quality, performance, and fitness for a particular use.</t>
  </si>
  <si>
    <t>Our Standard Verison Spreadsheets are password protected to prevent user from accidential deletions or modifications of formulas and VBA codes.  Contact us if you would like to purchase a "Password-Free" Unprotected Version.</t>
  </si>
  <si>
    <t>By using our Spreadsheets, user has accepted the above terms and conditions.</t>
  </si>
  <si>
    <t>USER DIRECTION:</t>
  </si>
  <si>
    <t>FREE Standard Version</t>
  </si>
  <si>
    <t>Enter Your Data In Yellow Cells</t>
  </si>
  <si>
    <r>
      <rPr>
        <b/>
        <sz val="11"/>
        <color theme="1"/>
        <rFont val="Arial"/>
        <family val="2"/>
      </rPr>
      <t>USER DIRECTION:</t>
    </r>
    <r>
      <rPr>
        <sz val="11"/>
        <color theme="1"/>
        <rFont val="Arial"/>
        <family val="2"/>
      </rPr>
      <t xml:space="preserve"> Enter your data in yellow cells.</t>
    </r>
  </si>
  <si>
    <t>ADDITION</t>
  </si>
  <si>
    <t>SUBTRACTION</t>
  </si>
  <si>
    <t>MULTIPLICATION</t>
  </si>
  <si>
    <r>
      <t xml:space="preserve">Area </t>
    </r>
    <r>
      <rPr>
        <sz val="10"/>
        <color theme="1"/>
        <rFont val="Arial"/>
        <family val="2"/>
      </rPr>
      <t>(Sq. ft)</t>
    </r>
  </si>
  <si>
    <t>PART, WHOLE, AND PERCENTAGE</t>
  </si>
  <si>
    <t xml:space="preserve">Whole: </t>
  </si>
  <si>
    <t xml:space="preserve">Whole = </t>
  </si>
  <si>
    <t xml:space="preserve">Part = </t>
  </si>
  <si>
    <t xml:space="preserve">Part: </t>
  </si>
  <si>
    <t xml:space="preserve">Percentage = </t>
  </si>
  <si>
    <t>Hide</t>
  </si>
  <si>
    <r>
      <t xml:space="preserve">Find % </t>
    </r>
    <r>
      <rPr>
        <sz val="12"/>
        <rFont val="Arial"/>
        <family val="2"/>
      </rPr>
      <t>from Whole &amp; Part</t>
    </r>
  </si>
  <si>
    <r>
      <t xml:space="preserve">Find Whole </t>
    </r>
    <r>
      <rPr>
        <sz val="12"/>
        <rFont val="Arial"/>
        <family val="2"/>
      </rPr>
      <t>from Part &amp; %</t>
    </r>
  </si>
  <si>
    <r>
      <t xml:space="preserve">Find Part </t>
    </r>
    <r>
      <rPr>
        <sz val="12"/>
        <rFont val="Arial"/>
        <family val="2"/>
      </rPr>
      <t>from Whole &amp; %</t>
    </r>
  </si>
  <si>
    <t xml:space="preserve">Percentage: </t>
  </si>
  <si>
    <t xml:space="preserve">     This is a FREE Standard Version of G1 - Math.xlsx</t>
  </si>
  <si>
    <t xml:space="preserve">        NOTE: Enter your data in yellow cells and results in blue cells will automatically update.</t>
  </si>
  <si>
    <t>Interpolation &amp; Prorate</t>
  </si>
  <si>
    <t>Part, Whole, &amp; Percentage</t>
  </si>
  <si>
    <t>Add, Subtract &amp; Change in Percentage</t>
  </si>
  <si>
    <t>ADD, SUBTRACT &amp; CHANGE IN PERCENTAGE</t>
  </si>
  <si>
    <t>Add a Percentage to a Number</t>
  </si>
  <si>
    <t>Original Number</t>
  </si>
  <si>
    <t>Percentage Added</t>
  </si>
  <si>
    <t>New Number =</t>
  </si>
  <si>
    <t>Subtract a Percentage from a Number</t>
  </si>
  <si>
    <t>Percentage Subtracted</t>
  </si>
  <si>
    <t>Change in Percentage</t>
  </si>
  <si>
    <t>(Contact Us)</t>
  </si>
  <si>
    <t>hvacnotebook@yahoo.com</t>
  </si>
  <si>
    <t>www.hvacnotebook.com</t>
  </si>
  <si>
    <t>v8.1</t>
  </si>
  <si>
    <t>Website:  www.hvacnotebook.com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</si>
</sst>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5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indexed="12"/>
      <name val="Arial"/>
      <family val="2"/>
    </font>
    <font>
      <b/>
      <sz val="11"/>
      <color theme="0"/>
      <name val="Arial"/>
      <family val="2"/>
    </font>
    <font>
      <b/>
      <sz val="12"/>
      <color rgb="FF002060"/>
      <name val="Arial"/>
      <family val="2"/>
    </font>
    <font>
      <b/>
      <i/>
      <sz val="11"/>
      <color rgb="FF7030A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theme="3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FF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2"/>
      <color indexed="12"/>
      <name val="Lucida Handwriting"/>
      <family val="4"/>
    </font>
    <font>
      <b/>
      <sz val="13"/>
      <color theme="3"/>
      <name val="Arial"/>
      <family val="2"/>
    </font>
    <font>
      <b/>
      <u/>
      <sz val="14"/>
      <color theme="3"/>
      <name val="Times New Roman"/>
      <family val="1"/>
    </font>
    <font>
      <b/>
      <sz val="11"/>
      <color indexed="12"/>
      <name val="Arial"/>
      <family val="2"/>
    </font>
    <font>
      <b/>
      <sz val="12"/>
      <color theme="0"/>
      <name val="Arial"/>
      <family val="2"/>
    </font>
    <font>
      <u/>
      <sz val="10"/>
      <color theme="10"/>
      <name val="Arial"/>
      <family val="2"/>
    </font>
    <font>
      <b/>
      <sz val="16"/>
      <color theme="3"/>
      <name val="Calibri"/>
      <family val="2"/>
    </font>
    <font>
      <b/>
      <sz val="12"/>
      <color rgb="FF0070C0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libri"/>
      <family val="2"/>
      <scheme val="minor"/>
    </font>
    <font>
      <b/>
      <sz val="18"/>
      <color theme="3"/>
      <name val="Arial"/>
      <family val="2"/>
    </font>
    <font>
      <sz val="8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20"/>
      <color rgb="FF0070C0"/>
      <name val="Arial"/>
      <family val="2"/>
    </font>
    <font>
      <b/>
      <sz val="18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color rgb="FF00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Calibri"/>
      <family val="2"/>
      <scheme val="minor"/>
    </font>
    <font>
      <b/>
      <i/>
      <sz val="18"/>
      <color theme="0" tint="-0.34998626667073579"/>
      <name val="Arial"/>
      <family val="2"/>
    </font>
    <font>
      <sz val="12"/>
      <color rgb="FF000099"/>
      <name val="Arial"/>
      <family val="2"/>
    </font>
    <font>
      <b/>
      <sz val="18"/>
      <name val="Arial Black"/>
      <family val="2"/>
    </font>
    <font>
      <b/>
      <sz val="12"/>
      <name val="Arial"/>
      <family val="2"/>
    </font>
    <font>
      <b/>
      <sz val="12"/>
      <name val="Arial Black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b/>
      <u/>
      <sz val="14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rgb="FF3366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theme="0" tint="-0.14996795556505021"/>
      </left>
      <right style="thick">
        <color theme="0" tint="-0.499984740745262"/>
      </right>
      <top style="medium">
        <color theme="0" tint="-0.14993743705557422"/>
      </top>
      <bottom style="thick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0" borderId="1" applyNumberFormat="0" applyFill="0" applyAlignment="0" applyProtection="0"/>
    <xf numFmtId="0" fontId="6" fillId="0" borderId="0"/>
    <xf numFmtId="9" fontId="10" fillId="0" borderId="0" applyFont="0" applyFill="0" applyBorder="0" applyAlignment="0" applyProtection="0"/>
    <xf numFmtId="0" fontId="11" fillId="0" borderId="20" applyNumberFormat="0" applyFill="0" applyAlignment="0" applyProtection="0"/>
    <xf numFmtId="0" fontId="12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24" fillId="0" borderId="21" applyNumberFormat="0" applyFill="0" applyAlignment="0" applyProtection="0"/>
    <xf numFmtId="9" fontId="6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</cellStyleXfs>
  <cellXfs count="291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3" fontId="2" fillId="2" borderId="9" xfId="0" applyNumberFormat="1" applyFont="1" applyFill="1" applyBorder="1" applyAlignment="1" applyProtection="1">
      <alignment horizontal="center" vertical="center"/>
      <protection locked="0"/>
    </xf>
    <xf numFmtId="3" fontId="2" fillId="2" borderId="10" xfId="0" applyNumberFormat="1" applyFont="1" applyFill="1" applyBorder="1" applyAlignment="1" applyProtection="1">
      <alignment horizontal="center" vertical="center"/>
      <protection locked="0"/>
    </xf>
    <xf numFmtId="4" fontId="2" fillId="2" borderId="9" xfId="0" applyNumberFormat="1" applyFont="1" applyFill="1" applyBorder="1" applyAlignment="1" applyProtection="1">
      <alignment horizontal="center" vertical="center"/>
      <protection locked="0"/>
    </xf>
    <xf numFmtId="4" fontId="2" fillId="2" borderId="10" xfId="0" applyNumberFormat="1" applyFont="1" applyFill="1" applyBorder="1" applyAlignment="1" applyProtection="1">
      <alignment horizontal="center" vertical="center"/>
      <protection locked="0"/>
    </xf>
    <xf numFmtId="3" fontId="3" fillId="3" borderId="10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 applyProtection="1">
      <alignment horizontal="center" vertical="center"/>
      <protection locked="0"/>
    </xf>
    <xf numFmtId="3" fontId="2" fillId="2" borderId="12" xfId="0" applyNumberFormat="1" applyFont="1" applyFill="1" applyBorder="1" applyAlignment="1" applyProtection="1">
      <alignment horizontal="center" vertical="center"/>
      <protection locked="0"/>
    </xf>
    <xf numFmtId="4" fontId="2" fillId="2" borderId="11" xfId="0" applyNumberFormat="1" applyFont="1" applyFill="1" applyBorder="1" applyAlignment="1" applyProtection="1">
      <alignment horizontal="center" vertical="center"/>
      <protection locked="0"/>
    </xf>
    <xf numFmtId="4" fontId="2" fillId="2" borderId="12" xfId="0" applyNumberFormat="1" applyFont="1" applyFill="1" applyBorder="1" applyAlignment="1" applyProtection="1">
      <alignment horizontal="center" vertical="center"/>
      <protection locked="0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1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164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3" fillId="3" borderId="15" xfId="0" applyNumberFormat="1" applyFont="1" applyFill="1" applyBorder="1" applyAlignment="1">
      <alignment horizontal="center" vertical="center"/>
    </xf>
    <xf numFmtId="164" fontId="3" fillId="3" borderId="15" xfId="0" applyNumberFormat="1" applyFont="1" applyFill="1" applyBorder="1" applyAlignment="1">
      <alignment horizontal="center" vertical="center"/>
    </xf>
    <xf numFmtId="4" fontId="3" fillId="3" borderId="1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6" fillId="0" borderId="0" xfId="2" applyBorder="1"/>
    <xf numFmtId="0" fontId="7" fillId="0" borderId="19" xfId="2" applyFont="1" applyBorder="1" applyAlignment="1">
      <alignment horizontal="right" vertical="center"/>
    </xf>
    <xf numFmtId="14" fontId="8" fillId="2" borderId="19" xfId="2" applyNumberFormat="1" applyFont="1" applyFill="1" applyBorder="1" applyAlignment="1" applyProtection="1">
      <alignment horizontal="center" vertical="center"/>
      <protection locked="0"/>
    </xf>
    <xf numFmtId="0" fontId="3" fillId="3" borderId="19" xfId="2" applyFont="1" applyFill="1" applyBorder="1" applyAlignment="1">
      <alignment horizontal="center" vertical="center"/>
    </xf>
    <xf numFmtId="0" fontId="6" fillId="0" borderId="0" xfId="2" applyBorder="1" applyAlignment="1">
      <alignment horizontal="right"/>
    </xf>
    <xf numFmtId="14" fontId="6" fillId="0" borderId="0" xfId="2" applyNumberFormat="1" applyBorder="1" applyAlignment="1">
      <alignment horizontal="center" vertical="center"/>
    </xf>
    <xf numFmtId="14" fontId="3" fillId="3" borderId="19" xfId="2" applyNumberFormat="1" applyFont="1" applyFill="1" applyBorder="1" applyAlignment="1">
      <alignment horizontal="center" vertical="center"/>
    </xf>
    <xf numFmtId="2" fontId="8" fillId="2" borderId="19" xfId="2" applyNumberFormat="1" applyFont="1" applyFill="1" applyBorder="1" applyAlignment="1" applyProtection="1">
      <alignment horizontal="center" vertical="center"/>
      <protection locked="0"/>
    </xf>
    <xf numFmtId="3" fontId="3" fillId="3" borderId="19" xfId="2" applyNumberFormat="1" applyFont="1" applyFill="1" applyBorder="1" applyAlignment="1">
      <alignment horizontal="center" vertical="center"/>
    </xf>
    <xf numFmtId="4" fontId="3" fillId="3" borderId="19" xfId="2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165" fontId="17" fillId="2" borderId="17" xfId="3" applyNumberFormat="1" applyFont="1" applyFill="1" applyBorder="1" applyAlignment="1" applyProtection="1">
      <alignment horizontal="center" vertical="center"/>
      <protection locked="0"/>
    </xf>
    <xf numFmtId="164" fontId="17" fillId="2" borderId="17" xfId="0" applyNumberFormat="1" applyFont="1" applyFill="1" applyBorder="1" applyAlignment="1" applyProtection="1">
      <alignment horizontal="center" vertical="center"/>
      <protection locked="0"/>
    </xf>
    <xf numFmtId="0" fontId="15" fillId="0" borderId="17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5" fillId="0" borderId="13" xfId="0" applyFont="1" applyFill="1" applyBorder="1" applyAlignment="1">
      <alignment horizontal="center" vertical="center"/>
    </xf>
    <xf numFmtId="4" fontId="3" fillId="3" borderId="14" xfId="0" applyNumberFormat="1" applyFont="1" applyFill="1" applyBorder="1" applyAlignment="1">
      <alignment horizontal="right" vertical="center"/>
    </xf>
    <xf numFmtId="164" fontId="3" fillId="3" borderId="14" xfId="0" applyNumberFormat="1" applyFont="1" applyFill="1" applyBorder="1" applyAlignment="1">
      <alignment horizontal="left" vertical="center" indent="1"/>
    </xf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165" fontId="3" fillId="3" borderId="14" xfId="3" applyNumberFormat="1" applyFont="1" applyFill="1" applyBorder="1" applyAlignment="1">
      <alignment horizontal="left" vertical="center" indent="1"/>
    </xf>
    <xf numFmtId="0" fontId="13" fillId="0" borderId="0" xfId="0" applyFont="1" applyFill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8" xfId="0" applyFont="1" applyBorder="1"/>
    <xf numFmtId="0" fontId="0" fillId="0" borderId="1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15" fillId="0" borderId="17" xfId="0" applyFont="1" applyBorder="1" applyAlignment="1">
      <alignment horizontal="left" vertical="center"/>
    </xf>
    <xf numFmtId="0" fontId="19" fillId="5" borderId="22" xfId="6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>
      <alignment vertical="center"/>
    </xf>
    <xf numFmtId="0" fontId="7" fillId="0" borderId="25" xfId="2" applyFont="1" applyBorder="1" applyAlignment="1">
      <alignment horizontal="right" vertical="center" indent="1"/>
    </xf>
    <xf numFmtId="0" fontId="21" fillId="0" borderId="27" xfId="2" applyFont="1" applyBorder="1" applyAlignment="1">
      <alignment horizontal="right" vertical="center" indent="1"/>
    </xf>
    <xf numFmtId="0" fontId="7" fillId="0" borderId="29" xfId="2" applyFont="1" applyBorder="1" applyAlignment="1">
      <alignment horizontal="right" vertical="center" indent="1"/>
    </xf>
    <xf numFmtId="4" fontId="3" fillId="3" borderId="30" xfId="0" applyNumberFormat="1" applyFont="1" applyFill="1" applyBorder="1" applyAlignment="1">
      <alignment horizontal="right" vertical="center" indent="1"/>
    </xf>
    <xf numFmtId="0" fontId="0" fillId="0" borderId="0" xfId="0" applyBorder="1" applyAlignment="1">
      <alignment horizontal="right" vertical="center" indent="1"/>
    </xf>
    <xf numFmtId="4" fontId="17" fillId="2" borderId="26" xfId="0" applyNumberFormat="1" applyFont="1" applyFill="1" applyBorder="1" applyAlignment="1" applyProtection="1">
      <alignment horizontal="right" vertical="center" indent="1"/>
      <protection locked="0"/>
    </xf>
    <xf numFmtId="0" fontId="21" fillId="0" borderId="33" xfId="2" applyFont="1" applyBorder="1" applyAlignment="1">
      <alignment horizontal="right" vertical="center" indent="1"/>
    </xf>
    <xf numFmtId="4" fontId="17" fillId="2" borderId="34" xfId="0" applyNumberFormat="1" applyFont="1" applyFill="1" applyBorder="1" applyAlignment="1" applyProtection="1">
      <alignment horizontal="right" vertical="center" indent="1"/>
      <protection locked="0"/>
    </xf>
    <xf numFmtId="10" fontId="3" fillId="3" borderId="35" xfId="3" applyNumberFormat="1" applyFont="1" applyFill="1" applyBorder="1" applyAlignment="1">
      <alignment horizontal="right" vertical="center" indent="1"/>
    </xf>
    <xf numFmtId="0" fontId="21" fillId="0" borderId="25" xfId="2" applyFont="1" applyBorder="1" applyAlignment="1">
      <alignment horizontal="right" vertical="center" indent="1"/>
    </xf>
    <xf numFmtId="0" fontId="7" fillId="0" borderId="33" xfId="2" applyFont="1" applyBorder="1" applyAlignment="1">
      <alignment horizontal="right" vertical="center" indent="1"/>
    </xf>
    <xf numFmtId="10" fontId="17" fillId="2" borderId="34" xfId="3" applyNumberFormat="1" applyFont="1" applyFill="1" applyBorder="1" applyAlignment="1" applyProtection="1">
      <alignment horizontal="right" vertical="center" indent="1"/>
      <protection locked="0"/>
    </xf>
    <xf numFmtId="4" fontId="3" fillId="3" borderId="35" xfId="0" applyNumberFormat="1" applyFont="1" applyFill="1" applyBorder="1" applyAlignment="1">
      <alignment horizontal="right" vertical="center" indent="1"/>
    </xf>
    <xf numFmtId="0" fontId="6" fillId="0" borderId="0" xfId="2" applyProtection="1">
      <protection locked="0"/>
    </xf>
    <xf numFmtId="0" fontId="6" fillId="0" borderId="0" xfId="2"/>
    <xf numFmtId="0" fontId="25" fillId="0" borderId="0" xfId="7" applyFont="1" applyFill="1" applyBorder="1" applyAlignment="1" applyProtection="1">
      <alignment vertical="center"/>
    </xf>
    <xf numFmtId="0" fontId="5" fillId="0" borderId="0" xfId="2" applyFont="1" applyAlignment="1">
      <alignment vertical="top"/>
    </xf>
    <xf numFmtId="0" fontId="7" fillId="0" borderId="2" xfId="2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17" fillId="2" borderId="7" xfId="2" applyFont="1" applyFill="1" applyBorder="1" applyAlignment="1" applyProtection="1">
      <alignment horizontal="left" vertical="center" indent="1"/>
      <protection locked="0"/>
    </xf>
    <xf numFmtId="0" fontId="17" fillId="2" borderId="9" xfId="2" applyFont="1" applyFill="1" applyBorder="1" applyAlignment="1" applyProtection="1">
      <alignment horizontal="left" vertical="center" indent="1"/>
      <protection locked="0"/>
    </xf>
    <xf numFmtId="0" fontId="15" fillId="0" borderId="42" xfId="2" applyFont="1" applyBorder="1" applyAlignment="1">
      <alignment horizontal="right" vertical="center" indent="1"/>
    </xf>
    <xf numFmtId="3" fontId="26" fillId="2" borderId="38" xfId="2" applyNumberFormat="1" applyFont="1" applyFill="1" applyBorder="1" applyAlignment="1" applyProtection="1">
      <alignment horizontal="center" vertical="center"/>
      <protection locked="0"/>
    </xf>
    <xf numFmtId="3" fontId="26" fillId="2" borderId="40" xfId="2" applyNumberFormat="1" applyFont="1" applyFill="1" applyBorder="1" applyAlignment="1" applyProtection="1">
      <alignment horizontal="center" vertical="center"/>
      <protection locked="0"/>
    </xf>
    <xf numFmtId="3" fontId="26" fillId="2" borderId="41" xfId="2" applyNumberFormat="1" applyFont="1" applyFill="1" applyBorder="1" applyAlignment="1" applyProtection="1">
      <alignment horizontal="center" vertical="center"/>
      <protection locked="0"/>
    </xf>
    <xf numFmtId="10" fontId="27" fillId="6" borderId="39" xfId="8" applyNumberFormat="1" applyFont="1" applyFill="1" applyBorder="1" applyAlignment="1">
      <alignment horizontal="center" vertical="center"/>
    </xf>
    <xf numFmtId="0" fontId="9" fillId="0" borderId="0" xfId="2" applyFont="1" applyAlignment="1">
      <alignment vertical="top"/>
    </xf>
    <xf numFmtId="0" fontId="28" fillId="0" borderId="0" xfId="9" applyAlignment="1" applyProtection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6" fillId="0" borderId="0" xfId="2" applyFont="1" applyBorder="1"/>
    <xf numFmtId="0" fontId="6" fillId="0" borderId="5" xfId="2" applyFont="1" applyBorder="1"/>
    <xf numFmtId="0" fontId="6" fillId="0" borderId="6" xfId="2" applyFont="1" applyBorder="1"/>
    <xf numFmtId="0" fontId="7" fillId="0" borderId="43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3" fontId="2" fillId="2" borderId="7" xfId="2" applyNumberFormat="1" applyFont="1" applyFill="1" applyBorder="1" applyAlignment="1" applyProtection="1">
      <alignment horizontal="center" vertical="center"/>
      <protection locked="0"/>
    </xf>
    <xf numFmtId="3" fontId="2" fillId="2" borderId="38" xfId="2" applyNumberFormat="1" applyFont="1" applyFill="1" applyBorder="1" applyAlignment="1" applyProtection="1">
      <alignment horizontal="center" vertical="center"/>
      <protection locked="0"/>
    </xf>
    <xf numFmtId="0" fontId="6" fillId="0" borderId="19" xfId="2" applyFont="1" applyBorder="1" applyAlignment="1">
      <alignment horizontal="center" vertical="center"/>
    </xf>
    <xf numFmtId="3" fontId="6" fillId="0" borderId="44" xfId="2" quotePrefix="1" applyNumberFormat="1" applyFont="1" applyBorder="1" applyAlignment="1">
      <alignment horizontal="center" vertical="center"/>
    </xf>
    <xf numFmtId="0" fontId="6" fillId="7" borderId="45" xfId="2" applyFont="1" applyFill="1" applyBorder="1" applyAlignment="1">
      <alignment horizontal="center" vertical="center"/>
    </xf>
    <xf numFmtId="3" fontId="6" fillId="0" borderId="46" xfId="2" applyNumberFormat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3" fontId="2" fillId="2" borderId="11" xfId="2" applyNumberFormat="1" applyFont="1" applyFill="1" applyBorder="1" applyAlignment="1" applyProtection="1">
      <alignment horizontal="center" vertical="center"/>
      <protection locked="0"/>
    </xf>
    <xf numFmtId="3" fontId="2" fillId="2" borderId="47" xfId="2" applyNumberFormat="1" applyFont="1" applyFill="1" applyBorder="1" applyAlignment="1" applyProtection="1">
      <alignment horizontal="center" vertical="center"/>
      <protection locked="0"/>
    </xf>
    <xf numFmtId="3" fontId="6" fillId="0" borderId="48" xfId="2" quotePrefix="1" applyNumberFormat="1" applyFont="1" applyBorder="1" applyAlignment="1">
      <alignment horizontal="center" vertical="center"/>
    </xf>
    <xf numFmtId="0" fontId="6" fillId="7" borderId="49" xfId="2" applyFont="1" applyFill="1" applyBorder="1" applyAlignment="1">
      <alignment horizontal="center" vertical="center"/>
    </xf>
    <xf numFmtId="0" fontId="6" fillId="0" borderId="50" xfId="2" applyFont="1" applyBorder="1" applyAlignment="1">
      <alignment horizontal="center" vertical="center"/>
    </xf>
    <xf numFmtId="3" fontId="2" fillId="2" borderId="9" xfId="2" applyNumberFormat="1" applyFont="1" applyFill="1" applyBorder="1" applyAlignment="1" applyProtection="1">
      <alignment horizontal="center" vertical="center"/>
      <protection locked="0"/>
    </xf>
    <xf numFmtId="3" fontId="6" fillId="0" borderId="51" xfId="2" applyNumberFormat="1" applyFont="1" applyBorder="1" applyAlignment="1">
      <alignment horizontal="center" vertical="center"/>
    </xf>
    <xf numFmtId="3" fontId="6" fillId="0" borderId="52" xfId="2" quotePrefix="1" applyNumberFormat="1" applyFont="1" applyBorder="1" applyAlignment="1">
      <alignment horizontal="center" vertical="center"/>
    </xf>
    <xf numFmtId="0" fontId="6" fillId="7" borderId="53" xfId="2" applyFont="1" applyFill="1" applyBorder="1" applyAlignment="1">
      <alignment horizontal="center" vertical="center"/>
    </xf>
    <xf numFmtId="3" fontId="2" fillId="2" borderId="40" xfId="2" applyNumberFormat="1" applyFont="1" applyFill="1" applyBorder="1" applyAlignment="1" applyProtection="1">
      <alignment horizontal="center" vertical="center"/>
      <protection locked="0"/>
    </xf>
    <xf numFmtId="0" fontId="6" fillId="0" borderId="40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3" fontId="7" fillId="0" borderId="3" xfId="2" quotePrefix="1" applyNumberFormat="1" applyFont="1" applyBorder="1" applyAlignment="1">
      <alignment horizontal="center" vertical="center"/>
    </xf>
    <xf numFmtId="0" fontId="31" fillId="6" borderId="4" xfId="2" applyFont="1" applyFill="1" applyBorder="1" applyAlignment="1">
      <alignment horizontal="center" vertical="center"/>
    </xf>
    <xf numFmtId="3" fontId="6" fillId="0" borderId="14" xfId="2" applyNumberFormat="1" applyFont="1" applyBorder="1" applyAlignment="1">
      <alignment horizontal="center" vertical="center"/>
    </xf>
    <xf numFmtId="2" fontId="31" fillId="6" borderId="4" xfId="2" applyNumberFormat="1" applyFont="1" applyFill="1" applyBorder="1" applyAlignment="1">
      <alignment horizontal="center" vertical="center"/>
    </xf>
    <xf numFmtId="0" fontId="6" fillId="0" borderId="6" xfId="2" applyFont="1" applyBorder="1" applyAlignment="1">
      <alignment vertical="center"/>
    </xf>
    <xf numFmtId="0" fontId="6" fillId="0" borderId="13" xfId="2" applyFont="1" applyBorder="1"/>
    <xf numFmtId="0" fontId="6" fillId="0" borderId="14" xfId="2" applyFont="1" applyBorder="1"/>
    <xf numFmtId="0" fontId="6" fillId="0" borderId="15" xfId="2" applyFont="1" applyBorder="1"/>
    <xf numFmtId="0" fontId="6" fillId="0" borderId="5" xfId="2" applyBorder="1"/>
    <xf numFmtId="0" fontId="6" fillId="0" borderId="6" xfId="2" applyBorder="1"/>
    <xf numFmtId="0" fontId="15" fillId="0" borderId="2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16" fillId="0" borderId="0" xfId="2" applyFont="1" applyBorder="1"/>
    <xf numFmtId="0" fontId="16" fillId="0" borderId="6" xfId="2" applyFont="1" applyBorder="1"/>
    <xf numFmtId="3" fontId="16" fillId="0" borderId="46" xfId="2" quotePrefix="1" applyNumberFormat="1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  <xf numFmtId="3" fontId="16" fillId="0" borderId="58" xfId="2" quotePrefix="1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right" vertical="center"/>
    </xf>
    <xf numFmtId="3" fontId="7" fillId="0" borderId="3" xfId="2" applyNumberFormat="1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16" fillId="0" borderId="6" xfId="2" applyFont="1" applyBorder="1" applyAlignment="1">
      <alignment vertical="center"/>
    </xf>
    <xf numFmtId="3" fontId="7" fillId="0" borderId="14" xfId="2" applyNumberFormat="1" applyFont="1" applyBorder="1" applyAlignment="1">
      <alignment horizontal="center" vertical="center"/>
    </xf>
    <xf numFmtId="0" fontId="6" fillId="0" borderId="13" xfId="2" applyBorder="1"/>
    <xf numFmtId="0" fontId="6" fillId="0" borderId="14" xfId="2" applyBorder="1"/>
    <xf numFmtId="0" fontId="6" fillId="0" borderId="15" xfId="2" applyBorder="1"/>
    <xf numFmtId="0" fontId="6" fillId="0" borderId="0" xfId="2" applyFont="1"/>
    <xf numFmtId="0" fontId="6" fillId="0" borderId="0" xfId="2" applyFont="1" applyBorder="1" applyAlignment="1">
      <alignment horizontal="center"/>
    </xf>
    <xf numFmtId="3" fontId="22" fillId="0" borderId="0" xfId="2" applyNumberFormat="1" applyFont="1" applyFill="1" applyBorder="1" applyAlignment="1" applyProtection="1">
      <alignment horizontal="center" vertical="center"/>
      <protection locked="0"/>
    </xf>
    <xf numFmtId="0" fontId="6" fillId="0" borderId="0" xfId="2" applyAlignment="1">
      <alignment horizontal="center" vertical="center"/>
    </xf>
    <xf numFmtId="0" fontId="5" fillId="0" borderId="0" xfId="0" applyFont="1" applyBorder="1" applyAlignment="1">
      <alignment vertical="top"/>
    </xf>
    <xf numFmtId="0" fontId="0" fillId="0" borderId="0" xfId="0" applyProtection="1">
      <protection locked="0"/>
    </xf>
    <xf numFmtId="0" fontId="34" fillId="0" borderId="0" xfId="0" applyFont="1" applyAlignment="1">
      <alignment vertical="top"/>
    </xf>
    <xf numFmtId="0" fontId="0" fillId="0" borderId="16" xfId="0" applyBorder="1"/>
    <xf numFmtId="0" fontId="0" fillId="0" borderId="0" xfId="0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 vertical="top"/>
    </xf>
    <xf numFmtId="0" fontId="37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 vertical="top"/>
    </xf>
    <xf numFmtId="0" fontId="40" fillId="0" borderId="0" xfId="0" applyFont="1" applyBorder="1" applyAlignment="1">
      <alignment horizontal="right"/>
    </xf>
    <xf numFmtId="0" fontId="41" fillId="0" borderId="0" xfId="6" applyFont="1" applyFill="1" applyBorder="1" applyAlignment="1">
      <alignment horizontal="left"/>
    </xf>
    <xf numFmtId="0" fontId="0" fillId="0" borderId="0" xfId="0" applyBorder="1" applyAlignment="1"/>
    <xf numFmtId="0" fontId="40" fillId="0" borderId="0" xfId="0" applyFont="1" applyBorder="1" applyAlignment="1">
      <alignment horizontal="right" vertical="center"/>
    </xf>
    <xf numFmtId="0" fontId="41" fillId="0" borderId="0" xfId="6" applyFont="1" applyBorder="1" applyAlignment="1">
      <alignment horizontal="left" vertical="center"/>
    </xf>
    <xf numFmtId="0" fontId="42" fillId="0" borderId="5" xfId="0" applyFont="1" applyBorder="1" applyAlignment="1">
      <alignment vertical="center"/>
    </xf>
    <xf numFmtId="0" fontId="16" fillId="0" borderId="5" xfId="0" applyFont="1" applyBorder="1" applyAlignment="1">
      <alignment horizontal="right" vertical="top"/>
    </xf>
    <xf numFmtId="0" fontId="0" fillId="0" borderId="2" xfId="0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3" fontId="26" fillId="2" borderId="19" xfId="2" applyNumberFormat="1" applyFont="1" applyFill="1" applyBorder="1" applyAlignment="1" applyProtection="1">
      <alignment horizontal="center" vertical="center"/>
      <protection locked="0"/>
    </xf>
    <xf numFmtId="3" fontId="52" fillId="7" borderId="36" xfId="2" applyNumberFormat="1" applyFont="1" applyFill="1" applyBorder="1" applyAlignment="1">
      <alignment horizontal="center" vertical="center"/>
    </xf>
    <xf numFmtId="10" fontId="52" fillId="7" borderId="37" xfId="8" applyNumberFormat="1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horizontal="center" vertical="center"/>
    </xf>
    <xf numFmtId="3" fontId="20" fillId="2" borderId="7" xfId="0" applyNumberFormat="1" applyFont="1" applyFill="1" applyBorder="1" applyAlignment="1" applyProtection="1">
      <alignment horizontal="center" vertical="center"/>
      <protection locked="0"/>
    </xf>
    <xf numFmtId="3" fontId="20" fillId="2" borderId="38" xfId="0" applyNumberFormat="1" applyFont="1" applyFill="1" applyBorder="1" applyAlignment="1" applyProtection="1">
      <alignment horizontal="center" vertical="center"/>
      <protection locked="0"/>
    </xf>
    <xf numFmtId="0" fontId="16" fillId="0" borderId="19" xfId="0" applyFont="1" applyBorder="1" applyAlignment="1">
      <alignment horizontal="center" vertical="center"/>
    </xf>
    <xf numFmtId="3" fontId="16" fillId="0" borderId="46" xfId="0" quotePrefix="1" applyNumberFormat="1" applyFont="1" applyBorder="1" applyAlignment="1">
      <alignment horizontal="center" vertical="center"/>
    </xf>
    <xf numFmtId="0" fontId="0" fillId="4" borderId="45" xfId="0" applyFont="1" applyFill="1" applyBorder="1" applyAlignment="1">
      <alignment horizontal="center" vertical="center"/>
    </xf>
    <xf numFmtId="3" fontId="20" fillId="2" borderId="55" xfId="0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3" fontId="16" fillId="0" borderId="57" xfId="0" quotePrefix="1" applyNumberFormat="1" applyFont="1" applyBorder="1" applyAlignment="1">
      <alignment horizontal="center" vertical="center"/>
    </xf>
    <xf numFmtId="0" fontId="0" fillId="4" borderId="53" xfId="0" applyFont="1" applyFill="1" applyBorder="1" applyAlignment="1">
      <alignment horizontal="center" vertical="center"/>
    </xf>
    <xf numFmtId="3" fontId="20" fillId="2" borderId="11" xfId="0" applyNumberFormat="1" applyFont="1" applyFill="1" applyBorder="1" applyAlignment="1" applyProtection="1">
      <alignment horizontal="center" vertical="center"/>
      <protection locked="0"/>
    </xf>
    <xf numFmtId="3" fontId="20" fillId="2" borderId="47" xfId="0" applyNumberFormat="1" applyFont="1" applyFill="1" applyBorder="1" applyAlignment="1" applyProtection="1">
      <alignment horizontal="center" vertical="center"/>
      <protection locked="0"/>
    </xf>
    <xf numFmtId="0" fontId="16" fillId="0" borderId="59" xfId="0" applyFont="1" applyBorder="1" applyAlignment="1">
      <alignment horizontal="center" vertical="center"/>
    </xf>
    <xf numFmtId="3" fontId="16" fillId="0" borderId="48" xfId="0" quotePrefix="1" applyNumberFormat="1" applyFont="1" applyBorder="1" applyAlignment="1">
      <alignment horizontal="center" vertical="center"/>
    </xf>
    <xf numFmtId="0" fontId="0" fillId="4" borderId="49" xfId="0" applyFont="1" applyFill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3" fontId="7" fillId="0" borderId="3" xfId="0" quotePrefix="1" applyNumberFormat="1" applyFont="1" applyBorder="1" applyAlignment="1">
      <alignment horizontal="center" vertical="center"/>
    </xf>
    <xf numFmtId="2" fontId="31" fillId="6" borderId="4" xfId="0" applyNumberFormat="1" applyFont="1" applyFill="1" applyBorder="1" applyAlignment="1">
      <alignment horizontal="center" vertical="center"/>
    </xf>
    <xf numFmtId="0" fontId="7" fillId="0" borderId="60" xfId="0" applyFont="1" applyBorder="1" applyAlignment="1">
      <alignment horizontal="right" vertical="center"/>
    </xf>
    <xf numFmtId="164" fontId="20" fillId="2" borderId="26" xfId="0" applyNumberFormat="1" applyFont="1" applyFill="1" applyBorder="1" applyAlignment="1" applyProtection="1">
      <alignment horizontal="center" vertical="center"/>
      <protection locked="0"/>
    </xf>
    <xf numFmtId="0" fontId="7" fillId="0" borderId="62" xfId="0" applyFont="1" applyBorder="1" applyAlignment="1">
      <alignment horizontal="right" vertical="center"/>
    </xf>
    <xf numFmtId="164" fontId="31" fillId="0" borderId="61" xfId="0" applyNumberFormat="1" applyFont="1" applyFill="1" applyBorder="1" applyAlignment="1">
      <alignment horizontal="center" vertical="center"/>
    </xf>
    <xf numFmtId="165" fontId="31" fillId="0" borderId="61" xfId="3" applyNumberFormat="1" applyFont="1" applyFill="1" applyBorder="1" applyAlignment="1">
      <alignment horizontal="center" vertical="center"/>
    </xf>
    <xf numFmtId="0" fontId="0" fillId="0" borderId="6" xfId="0" applyBorder="1" applyProtection="1"/>
    <xf numFmtId="0" fontId="0" fillId="0" borderId="5" xfId="0" applyBorder="1" applyProtection="1"/>
    <xf numFmtId="165" fontId="31" fillId="3" borderId="35" xfId="3" applyNumberFormat="1" applyFont="1" applyFill="1" applyBorder="1" applyAlignment="1">
      <alignment horizontal="center" vertical="center"/>
    </xf>
    <xf numFmtId="164" fontId="20" fillId="2" borderId="35" xfId="0" applyNumberFormat="1" applyFont="1" applyFill="1" applyBorder="1" applyAlignment="1" applyProtection="1">
      <alignment horizontal="center" vertical="center"/>
      <protection locked="0"/>
    </xf>
    <xf numFmtId="165" fontId="20" fillId="2" borderId="35" xfId="3" applyNumberFormat="1" applyFont="1" applyFill="1" applyBorder="1" applyAlignment="1" applyProtection="1">
      <alignment horizontal="center" vertical="center"/>
      <protection locked="0"/>
    </xf>
    <xf numFmtId="164" fontId="31" fillId="3" borderId="35" xfId="0" applyNumberFormat="1" applyFont="1" applyFill="1" applyBorder="1" applyAlignment="1">
      <alignment horizontal="center" vertical="center"/>
    </xf>
    <xf numFmtId="0" fontId="7" fillId="0" borderId="63" xfId="0" applyFont="1" applyBorder="1" applyAlignment="1">
      <alignment horizontal="right" vertical="center"/>
    </xf>
    <xf numFmtId="0" fontId="0" fillId="0" borderId="64" xfId="0" applyBorder="1" applyProtection="1"/>
    <xf numFmtId="0" fontId="0" fillId="0" borderId="61" xfId="0" applyBorder="1" applyProtection="1"/>
    <xf numFmtId="0" fontId="56" fillId="0" borderId="65" xfId="0" applyFont="1" applyBorder="1" applyAlignment="1">
      <alignment horizontal="right" vertical="center"/>
    </xf>
    <xf numFmtId="3" fontId="56" fillId="0" borderId="66" xfId="0" applyNumberFormat="1" applyFont="1" applyFill="1" applyBorder="1" applyAlignment="1" applyProtection="1">
      <alignment horizontal="center" vertical="center"/>
    </xf>
    <xf numFmtId="0" fontId="7" fillId="0" borderId="65" xfId="0" applyFont="1" applyBorder="1" applyAlignment="1" applyProtection="1">
      <alignment horizontal="right" vertical="center"/>
    </xf>
    <xf numFmtId="164" fontId="20" fillId="0" borderId="66" xfId="0" applyNumberFormat="1" applyFont="1" applyFill="1" applyBorder="1" applyAlignment="1" applyProtection="1">
      <alignment horizontal="center" vertical="center"/>
    </xf>
    <xf numFmtId="0" fontId="56" fillId="0" borderId="65" xfId="0" applyFont="1" applyBorder="1" applyAlignment="1" applyProtection="1">
      <alignment horizontal="right" vertical="center"/>
    </xf>
    <xf numFmtId="165" fontId="20" fillId="0" borderId="66" xfId="3" applyNumberFormat="1" applyFont="1" applyFill="1" applyBorder="1" applyAlignment="1" applyProtection="1">
      <alignment horizontal="center" vertical="center"/>
    </xf>
    <xf numFmtId="0" fontId="56" fillId="0" borderId="67" xfId="0" applyFont="1" applyBorder="1" applyAlignment="1" applyProtection="1">
      <alignment horizontal="right" vertical="center"/>
    </xf>
    <xf numFmtId="3" fontId="56" fillId="0" borderId="68" xfId="0" applyNumberFormat="1" applyFont="1" applyFill="1" applyBorder="1" applyAlignment="1" applyProtection="1">
      <alignment horizontal="center" vertical="center"/>
    </xf>
    <xf numFmtId="14" fontId="22" fillId="7" borderId="19" xfId="2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vertical="top"/>
    </xf>
    <xf numFmtId="4" fontId="3" fillId="3" borderId="66" xfId="8" applyNumberFormat="1" applyFont="1" applyFill="1" applyBorder="1" applyAlignment="1">
      <alignment horizontal="center" vertical="center"/>
    </xf>
    <xf numFmtId="10" fontId="3" fillId="3" borderId="30" xfId="8" applyNumberFormat="1" applyFont="1" applyFill="1" applyBorder="1" applyAlignment="1">
      <alignment horizontal="center" vertical="center"/>
    </xf>
    <xf numFmtId="0" fontId="52" fillId="0" borderId="25" xfId="2" applyFont="1" applyBorder="1" applyAlignment="1">
      <alignment horizontal="right" vertical="center" indent="1"/>
    </xf>
    <xf numFmtId="4" fontId="26" fillId="2" borderId="26" xfId="2" applyNumberFormat="1" applyFont="1" applyFill="1" applyBorder="1" applyAlignment="1" applyProtection="1">
      <alignment horizontal="center" vertical="center"/>
      <protection locked="0"/>
    </xf>
    <xf numFmtId="0" fontId="15" fillId="0" borderId="33" xfId="2" applyFont="1" applyBorder="1" applyAlignment="1">
      <alignment horizontal="right" vertical="center" indent="1"/>
    </xf>
    <xf numFmtId="10" fontId="26" fillId="2" borderId="34" xfId="8" applyNumberFormat="1" applyFont="1" applyFill="1" applyBorder="1" applyAlignment="1" applyProtection="1">
      <alignment horizontal="center" vertical="center"/>
      <protection locked="0"/>
    </xf>
    <xf numFmtId="0" fontId="15" fillId="0" borderId="29" xfId="2" applyFont="1" applyBorder="1" applyAlignment="1">
      <alignment horizontal="right" vertical="center" indent="1"/>
    </xf>
    <xf numFmtId="0" fontId="15" fillId="0" borderId="25" xfId="2" applyFont="1" applyBorder="1" applyAlignment="1">
      <alignment horizontal="right" vertical="center" indent="1"/>
    </xf>
    <xf numFmtId="0" fontId="52" fillId="0" borderId="33" xfId="2" applyFont="1" applyBorder="1" applyAlignment="1">
      <alignment horizontal="right" vertical="center" indent="1"/>
    </xf>
    <xf numFmtId="4" fontId="26" fillId="2" borderId="34" xfId="2" applyNumberFormat="1" applyFont="1" applyFill="1" applyBorder="1" applyAlignment="1" applyProtection="1">
      <alignment horizontal="center" vertical="center"/>
      <protection locked="0"/>
    </xf>
    <xf numFmtId="0" fontId="53" fillId="8" borderId="2" xfId="0" applyFont="1" applyFill="1" applyBorder="1"/>
    <xf numFmtId="0" fontId="53" fillId="8" borderId="4" xfId="0" applyFont="1" applyFill="1" applyBorder="1"/>
    <xf numFmtId="10" fontId="17" fillId="2" borderId="28" xfId="3" applyNumberFormat="1" applyFont="1" applyFill="1" applyBorder="1" applyAlignment="1" applyProtection="1">
      <alignment horizontal="right" vertical="center" indent="1"/>
      <protection locked="0"/>
    </xf>
    <xf numFmtId="0" fontId="9" fillId="0" borderId="0" xfId="2" applyFont="1" applyAlignment="1" applyProtection="1">
      <alignment vertical="top"/>
      <protection locked="0"/>
    </xf>
    <xf numFmtId="0" fontId="57" fillId="0" borderId="0" xfId="6" applyFont="1" applyBorder="1" applyAlignment="1">
      <alignment horizontal="center" vertical="center"/>
    </xf>
    <xf numFmtId="0" fontId="44" fillId="0" borderId="0" xfId="2" applyFont="1" applyBorder="1" applyAlignment="1">
      <alignment horizontal="left" vertical="top" wrapText="1"/>
    </xf>
    <xf numFmtId="0" fontId="46" fillId="0" borderId="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7" fillId="0" borderId="0" xfId="0" applyFont="1" applyFill="1" applyBorder="1" applyAlignment="1" applyProtection="1">
      <alignment horizontal="right" vertical="center"/>
    </xf>
    <xf numFmtId="0" fontId="45" fillId="0" borderId="5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5" fillId="0" borderId="6" xfId="0" applyFont="1" applyBorder="1" applyAlignment="1">
      <alignment horizontal="center"/>
    </xf>
    <xf numFmtId="0" fontId="48" fillId="0" borderId="5" xfId="0" applyFont="1" applyBorder="1" applyAlignment="1">
      <alignment horizontal="center" vertical="top"/>
    </xf>
    <xf numFmtId="0" fontId="48" fillId="0" borderId="0" xfId="0" applyFont="1" applyBorder="1" applyAlignment="1">
      <alignment horizontal="center" vertical="top"/>
    </xf>
    <xf numFmtId="0" fontId="48" fillId="0" borderId="6" xfId="0" applyFont="1" applyBorder="1" applyAlignment="1">
      <alignment horizontal="center" vertical="top"/>
    </xf>
    <xf numFmtId="0" fontId="14" fillId="0" borderId="20" xfId="4" applyFont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3" fillId="0" borderId="0" xfId="6" applyFont="1" applyFill="1" applyAlignment="1" applyProtection="1">
      <alignment horizontal="center"/>
      <protection locked="0"/>
    </xf>
    <xf numFmtId="0" fontId="32" fillId="0" borderId="20" xfId="4" applyFont="1" applyAlignment="1">
      <alignment horizontal="center"/>
    </xf>
    <xf numFmtId="0" fontId="51" fillId="4" borderId="2" xfId="2" applyFont="1" applyFill="1" applyBorder="1" applyAlignment="1">
      <alignment horizontal="center" vertical="center"/>
    </xf>
    <xf numFmtId="0" fontId="51" fillId="4" borderId="3" xfId="2" applyFont="1" applyFill="1" applyBorder="1" applyAlignment="1">
      <alignment horizontal="center" vertical="center"/>
    </xf>
    <xf numFmtId="0" fontId="51" fillId="4" borderId="4" xfId="2" applyFont="1" applyFill="1" applyBorder="1" applyAlignment="1">
      <alignment horizontal="center" vertical="center"/>
    </xf>
    <xf numFmtId="0" fontId="49" fillId="4" borderId="2" xfId="1" applyFont="1" applyFill="1" applyBorder="1" applyAlignment="1">
      <alignment horizontal="center" vertical="center"/>
    </xf>
    <xf numFmtId="0" fontId="49" fillId="4" borderId="3" xfId="1" applyFont="1" applyFill="1" applyBorder="1" applyAlignment="1">
      <alignment horizontal="center" vertical="center"/>
    </xf>
    <xf numFmtId="0" fontId="49" fillId="4" borderId="4" xfId="1" applyFont="1" applyFill="1" applyBorder="1" applyAlignment="1">
      <alignment horizontal="center" vertical="center"/>
    </xf>
    <xf numFmtId="0" fontId="21" fillId="4" borderId="7" xfId="0" quotePrefix="1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0" fillId="4" borderId="23" xfId="0" applyFont="1" applyFill="1" applyBorder="1" applyAlignment="1">
      <alignment horizontal="center" vertical="center"/>
    </xf>
    <xf numFmtId="0" fontId="50" fillId="4" borderId="24" xfId="0" applyFont="1" applyFill="1" applyBorder="1" applyAlignment="1">
      <alignment horizontal="center" vertical="center"/>
    </xf>
    <xf numFmtId="0" fontId="21" fillId="7" borderId="31" xfId="2" applyFont="1" applyFill="1" applyBorder="1" applyAlignment="1">
      <alignment horizontal="center" vertical="center"/>
    </xf>
    <xf numFmtId="0" fontId="21" fillId="7" borderId="32" xfId="2" applyFont="1" applyFill="1" applyBorder="1" applyAlignment="1">
      <alignment horizontal="center" vertical="center"/>
    </xf>
    <xf numFmtId="0" fontId="33" fillId="0" borderId="20" xfId="4" applyFont="1" applyAlignment="1">
      <alignment horizontal="center"/>
    </xf>
    <xf numFmtId="0" fontId="50" fillId="4" borderId="23" xfId="2" applyFont="1" applyFill="1" applyBorder="1" applyAlignment="1">
      <alignment horizontal="center" vertical="center"/>
    </xf>
    <xf numFmtId="0" fontId="50" fillId="4" borderId="24" xfId="2" applyFont="1" applyFill="1" applyBorder="1" applyAlignment="1">
      <alignment horizontal="center" vertical="center"/>
    </xf>
    <xf numFmtId="0" fontId="52" fillId="7" borderId="69" xfId="2" applyFont="1" applyFill="1" applyBorder="1" applyAlignment="1">
      <alignment horizontal="center" vertical="center"/>
    </xf>
    <xf numFmtId="0" fontId="52" fillId="7" borderId="70" xfId="2" applyFont="1" applyFill="1" applyBorder="1" applyAlignment="1">
      <alignment horizontal="center" vertical="center"/>
    </xf>
    <xf numFmtId="0" fontId="52" fillId="7" borderId="31" xfId="2" applyFont="1" applyFill="1" applyBorder="1" applyAlignment="1">
      <alignment horizontal="center" vertical="center"/>
    </xf>
    <xf numFmtId="0" fontId="52" fillId="7" borderId="32" xfId="2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52" fillId="7" borderId="71" xfId="2" applyFont="1" applyFill="1" applyBorder="1" applyAlignment="1">
      <alignment horizontal="center" vertical="center"/>
    </xf>
    <xf numFmtId="0" fontId="52" fillId="7" borderId="72" xfId="2" applyFont="1" applyFill="1" applyBorder="1" applyAlignment="1">
      <alignment horizontal="center" vertical="center"/>
    </xf>
    <xf numFmtId="3" fontId="20" fillId="2" borderId="7" xfId="2" applyNumberFormat="1" applyFont="1" applyFill="1" applyBorder="1" applyAlignment="1" applyProtection="1">
      <alignment horizontal="center" vertical="center"/>
      <protection locked="0"/>
    </xf>
    <xf numFmtId="3" fontId="20" fillId="2" borderId="38" xfId="2" applyNumberFormat="1" applyFont="1" applyFill="1" applyBorder="1" applyAlignment="1" applyProtection="1">
      <alignment horizontal="center" vertical="center"/>
      <protection locked="0"/>
    </xf>
    <xf numFmtId="0" fontId="29" fillId="0" borderId="21" xfId="7" applyFont="1" applyFill="1" applyAlignment="1">
      <alignment horizontal="center" vertical="center"/>
    </xf>
    <xf numFmtId="0" fontId="50" fillId="4" borderId="16" xfId="2" applyFont="1" applyFill="1" applyBorder="1" applyAlignment="1">
      <alignment horizontal="center"/>
    </xf>
    <xf numFmtId="0" fontId="50" fillId="4" borderId="17" xfId="2" applyFont="1" applyFill="1" applyBorder="1" applyAlignment="1">
      <alignment horizontal="center"/>
    </xf>
    <xf numFmtId="0" fontId="50" fillId="4" borderId="18" xfId="2" applyFont="1" applyFill="1" applyBorder="1" applyAlignment="1">
      <alignment horizontal="center"/>
    </xf>
    <xf numFmtId="0" fontId="22" fillId="0" borderId="5" xfId="2" applyFont="1" applyFill="1" applyBorder="1" applyAlignment="1">
      <alignment horizontal="center" vertical="top"/>
    </xf>
    <xf numFmtId="0" fontId="22" fillId="0" borderId="0" xfId="2" applyFont="1" applyFill="1" applyBorder="1" applyAlignment="1">
      <alignment horizontal="center" vertical="top"/>
    </xf>
    <xf numFmtId="0" fontId="22" fillId="0" borderId="6" xfId="2" applyFont="1" applyFill="1" applyBorder="1" applyAlignment="1">
      <alignment horizontal="center" vertical="top"/>
    </xf>
    <xf numFmtId="0" fontId="7" fillId="0" borderId="42" xfId="2" applyFont="1" applyBorder="1" applyAlignment="1">
      <alignment horizontal="right" vertical="center"/>
    </xf>
    <xf numFmtId="0" fontId="7" fillId="0" borderId="54" xfId="2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3" xfId="2" applyFont="1" applyBorder="1" applyAlignment="1">
      <alignment horizontal="right" vertical="center"/>
    </xf>
    <xf numFmtId="0" fontId="15" fillId="0" borderId="2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50" fillId="4" borderId="19" xfId="0" applyFont="1" applyFill="1" applyBorder="1" applyAlignment="1">
      <alignment horizontal="center" vertical="center"/>
    </xf>
    <xf numFmtId="0" fontId="33" fillId="0" borderId="20" xfId="4" applyFont="1" applyAlignment="1">
      <alignment horizontal="center" vertical="center"/>
    </xf>
    <xf numFmtId="0" fontId="54" fillId="8" borderId="3" xfId="5" applyFont="1" applyFill="1" applyBorder="1" applyAlignment="1">
      <alignment horizontal="center" vertical="center"/>
    </xf>
  </cellXfs>
  <cellStyles count="10">
    <cellStyle name="Heading 1" xfId="4" builtinId="16"/>
    <cellStyle name="Heading 2" xfId="5" builtinId="17"/>
    <cellStyle name="Heading 2 2" xfId="7"/>
    <cellStyle name="Heading 3" xfId="1" builtinId="18"/>
    <cellStyle name="Hyperlink" xfId="6" builtinId="8"/>
    <cellStyle name="Hyperlink 2" xfId="9"/>
    <cellStyle name="Normal" xfId="0" builtinId="0"/>
    <cellStyle name="Normal 2 2" xfId="2"/>
    <cellStyle name="Percent" xfId="3" builtinId="5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Percentage</a:t>
            </a:r>
            <a:endParaRPr lang="en-US"/>
          </a:p>
        </c:rich>
      </c:tx>
      <c:layout>
        <c:manualLayout>
          <c:xMode val="edge"/>
          <c:yMode val="edge"/>
          <c:x val="0.4089338180198927"/>
          <c:y val="5.390157031738294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'Percentage Pie Chart'!$B$10:$B$14</c:f>
              <c:strCache>
                <c:ptCount val="5"/>
                <c:pt idx="0">
                  <c:v>Red</c:v>
                </c:pt>
                <c:pt idx="1">
                  <c:v>Orange</c:v>
                </c:pt>
                <c:pt idx="2">
                  <c:v>Yellow</c:v>
                </c:pt>
                <c:pt idx="3">
                  <c:v>Blue</c:v>
                </c:pt>
                <c:pt idx="4">
                  <c:v>Green</c:v>
                </c:pt>
              </c:strCache>
            </c:strRef>
          </c:cat>
          <c:val>
            <c:numRef>
              <c:f>'Percentage Pie Chart'!$C$10:$C$14</c:f>
              <c:numCache>
                <c:formatCode>#,##0</c:formatCode>
                <c:ptCount val="5"/>
                <c:pt idx="0">
                  <c:v>12</c:v>
                </c:pt>
                <c:pt idx="1">
                  <c:v>20</c:v>
                </c:pt>
                <c:pt idx="2">
                  <c:v>68</c:v>
                </c:pt>
                <c:pt idx="3">
                  <c:v>34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C-4C29-95AA-55418E39825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'Part Whole Percentage'!$L$9</c:f>
          <c:strCache>
            <c:ptCount val="1"/>
            <c:pt idx="0">
              <c:v>1,000.0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F7-45F7-9F88-1CCEC6E2685A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1F7-45F7-9F88-1CCEC6E2685A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7-45F7-9F88-1CCEC6E268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'Part Whole Percentage'!$L$11:$L$12</c:f>
              <c:numCache>
                <c:formatCode>#,##0</c:formatCode>
                <c:ptCount val="2"/>
                <c:pt idx="0" formatCode="#,##0.0">
                  <c:v>300</c:v>
                </c:pt>
                <c:pt idx="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7-45F7-9F88-1CCEC6E26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'Part Whole Percentage'!$D$9</c:f>
          <c:strCache>
            <c:ptCount val="1"/>
            <c:pt idx="0">
              <c:v>2,000.0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93-49FE-822F-D7B3ABCB7D4A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93-49FE-822F-D7B3ABCB7D4A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93-49FE-822F-D7B3ABCB7D4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93-49FE-822F-D7B3ABCB7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'Part Whole Percentage'!$D$13:$D$14</c:f>
              <c:numCache>
                <c:formatCode>#,##0</c:formatCode>
                <c:ptCount val="2"/>
                <c:pt idx="0" formatCode="#,##0.0">
                  <c:v>1500</c:v>
                </c:pt>
                <c:pt idx="1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93-49FE-822F-D7B3ABCB7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'Part Whole Percentage'!$H$13</c:f>
          <c:strCache>
            <c:ptCount val="1"/>
            <c:pt idx="0">
              <c:v>1,333.3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48-4BD6-B7A3-5DD1355E9679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48-4BD6-B7A3-5DD1355E967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8-4BD6-B7A3-5DD1355E96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48-4BD6-B7A3-5DD1355E9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'Part Whole Percentage'!$H$9:$H$10</c:f>
              <c:numCache>
                <c:formatCode>#,##0</c:formatCode>
                <c:ptCount val="2"/>
                <c:pt idx="0" formatCode="#,##0.0">
                  <c:v>1000</c:v>
                </c:pt>
                <c:pt idx="1">
                  <c:v>333.33333333333326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48-4BD6-B7A3-5DD1355E9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2143125</xdr:colOff>
      <xdr:row>4</xdr:row>
      <xdr:rowOff>428625</xdr:rowOff>
    </xdr:from>
    <xdr:to>
      <xdr:col>4</xdr:col>
      <xdr:colOff>695325</xdr:colOff>
      <xdr:row>7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A077BB-F058-4BCD-9FF1-1A34F9062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1685925"/>
          <a:ext cx="2295525" cy="7524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1381125</xdr:colOff>
      <xdr:row>0</xdr:row>
      <xdr:rowOff>47625</xdr:rowOff>
    </xdr:from>
    <xdr:to>
      <xdr:col>8</xdr:col>
      <xdr:colOff>666750</xdr:colOff>
      <xdr:row>1</xdr:row>
      <xdr:rowOff>292350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FA92C3-E379-40C8-AD4F-7849C5ECC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4600" y="47625"/>
          <a:ext cx="1676400" cy="549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2</xdr:row>
      <xdr:rowOff>161925</xdr:rowOff>
    </xdr:from>
    <xdr:to>
      <xdr:col>4</xdr:col>
      <xdr:colOff>2486025</xdr:colOff>
      <xdr:row>4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EC673B-1752-479D-9CFC-027FBAFC2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885825"/>
          <a:ext cx="2295525" cy="752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552451</xdr:colOff>
      <xdr:row>0</xdr:row>
      <xdr:rowOff>0</xdr:rowOff>
    </xdr:from>
    <xdr:to>
      <xdr:col>7</xdr:col>
      <xdr:colOff>676276</xdr:colOff>
      <xdr:row>1</xdr:row>
      <xdr:rowOff>244725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DC0651-966D-4953-BE3E-EACC95465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1" y="0"/>
          <a:ext cx="1676400" cy="549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4</xdr:row>
      <xdr:rowOff>203834</xdr:rowOff>
    </xdr:from>
    <xdr:to>
      <xdr:col>12</xdr:col>
      <xdr:colOff>809625</xdr:colOff>
      <xdr:row>22</xdr:row>
      <xdr:rowOff>247649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7DB57-5441-41AF-9C6F-E9A70DD15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485775</xdr:colOff>
      <xdr:row>0</xdr:row>
      <xdr:rowOff>0</xdr:rowOff>
    </xdr:from>
    <xdr:to>
      <xdr:col>12</xdr:col>
      <xdr:colOff>685800</xdr:colOff>
      <xdr:row>1</xdr:row>
      <xdr:rowOff>273300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9E70FAB-163F-4C21-8F57-6B20D98F3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0"/>
          <a:ext cx="1676400" cy="549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0</xdr:row>
      <xdr:rowOff>0</xdr:rowOff>
    </xdr:from>
    <xdr:to>
      <xdr:col>9</xdr:col>
      <xdr:colOff>742950</xdr:colOff>
      <xdr:row>1</xdr:row>
      <xdr:rowOff>311400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004A28-659D-4A2C-AE83-5C0F2681B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075" y="0"/>
          <a:ext cx="1676400" cy="5495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16</xdr:row>
      <xdr:rowOff>4761</xdr:rowOff>
    </xdr:from>
    <xdr:to>
      <xdr:col>12</xdr:col>
      <xdr:colOff>0</xdr:colOff>
      <xdr:row>26</xdr:row>
      <xdr:rowOff>238124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066E111-D0DE-46E2-B294-C0EA3AFD67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257175</xdr:colOff>
      <xdr:row>16</xdr:row>
      <xdr:rowOff>9525</xdr:rowOff>
    </xdr:from>
    <xdr:to>
      <xdr:col>3</xdr:col>
      <xdr:colOff>914400</xdr:colOff>
      <xdr:row>26</xdr:row>
      <xdr:rowOff>228600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43F05EA-00C0-4807-A7D9-4221E88B5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16</xdr:row>
      <xdr:rowOff>0</xdr:rowOff>
    </xdr:from>
    <xdr:to>
      <xdr:col>8</xdr:col>
      <xdr:colOff>0</xdr:colOff>
      <xdr:row>26</xdr:row>
      <xdr:rowOff>228600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59FD8E4-598C-4C2B-A8DA-6A48BBA76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161925</xdr:colOff>
      <xdr:row>16</xdr:row>
      <xdr:rowOff>66675</xdr:rowOff>
    </xdr:from>
    <xdr:to>
      <xdr:col>2</xdr:col>
      <xdr:colOff>838200</xdr:colOff>
      <xdr:row>17</xdr:row>
      <xdr:rowOff>85725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E033547-EB93-4021-91FD-CBDD288784D9}"/>
            </a:ext>
          </a:extLst>
        </xdr:cNvPr>
        <xdr:cNvSpPr txBox="1"/>
      </xdr:nvSpPr>
      <xdr:spPr>
        <a:xfrm>
          <a:off x="714375" y="3990975"/>
          <a:ext cx="6762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100"/>
            <a:t>Whole:</a:t>
          </a:r>
        </a:p>
      </xdr:txBody>
    </xdr:sp>
    <xdr:clientData/>
  </xdr:twoCellAnchor>
  <xdr:twoCellAnchor>
    <xdr:from>
      <xdr:col>6</xdr:col>
      <xdr:colOff>123825</xdr:colOff>
      <xdr:row>16</xdr:row>
      <xdr:rowOff>95250</xdr:rowOff>
    </xdr:from>
    <xdr:to>
      <xdr:col>6</xdr:col>
      <xdr:colOff>800100</xdr:colOff>
      <xdr:row>17</xdr:row>
      <xdr:rowOff>114300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64A9764-7272-4A50-9966-A2EFDD8A2436}"/>
            </a:ext>
          </a:extLst>
        </xdr:cNvPr>
        <xdr:cNvSpPr txBox="1"/>
      </xdr:nvSpPr>
      <xdr:spPr>
        <a:xfrm>
          <a:off x="3705225" y="4019550"/>
          <a:ext cx="6762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100"/>
            <a:t>Whole:</a:t>
          </a:r>
        </a:p>
      </xdr:txBody>
    </xdr:sp>
    <xdr:clientData/>
  </xdr:twoCellAnchor>
  <xdr:twoCellAnchor>
    <xdr:from>
      <xdr:col>10</xdr:col>
      <xdr:colOff>104775</xdr:colOff>
      <xdr:row>16</xdr:row>
      <xdr:rowOff>95250</xdr:rowOff>
    </xdr:from>
    <xdr:to>
      <xdr:col>10</xdr:col>
      <xdr:colOff>781050</xdr:colOff>
      <xdr:row>17</xdr:row>
      <xdr:rowOff>114300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633FA77-2039-4E12-A9ED-5160F9BFF6D4}"/>
            </a:ext>
          </a:extLst>
        </xdr:cNvPr>
        <xdr:cNvSpPr txBox="1"/>
      </xdr:nvSpPr>
      <xdr:spPr>
        <a:xfrm>
          <a:off x="6705600" y="4019550"/>
          <a:ext cx="67627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100"/>
            <a:t>Whole:</a:t>
          </a:r>
        </a:p>
      </xdr:txBody>
    </xdr:sp>
    <xdr:clientData/>
  </xdr:twoCellAnchor>
  <xdr:twoCellAnchor editAs="oneCell">
    <xdr:from>
      <xdr:col>10</xdr:col>
      <xdr:colOff>790575</xdr:colOff>
      <xdr:row>0</xdr:row>
      <xdr:rowOff>85725</xdr:rowOff>
    </xdr:from>
    <xdr:to>
      <xdr:col>11</xdr:col>
      <xdr:colOff>762000</xdr:colOff>
      <xdr:row>2</xdr:row>
      <xdr:rowOff>159000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69C961D-81A5-46A6-8477-DDD825AF4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85725"/>
          <a:ext cx="1676400" cy="5495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0</xdr:rowOff>
    </xdr:from>
    <xdr:to>
      <xdr:col>4</xdr:col>
      <xdr:colOff>695325</xdr:colOff>
      <xdr:row>1</xdr:row>
      <xdr:rowOff>273300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63164B-D05C-418A-99A9-5DD8F163D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5" y="0"/>
          <a:ext cx="1676400" cy="5495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561975</xdr:colOff>
      <xdr:row>0</xdr:row>
      <xdr:rowOff>57150</xdr:rowOff>
    </xdr:from>
    <xdr:to>
      <xdr:col>30</xdr:col>
      <xdr:colOff>28575</xdr:colOff>
      <xdr:row>0</xdr:row>
      <xdr:rowOff>606675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45AC21-F5F7-42EA-9D2D-F935C6547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0" y="57150"/>
          <a:ext cx="1676400" cy="5495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1704975</xdr:colOff>
      <xdr:row>0</xdr:row>
      <xdr:rowOff>66675</xdr:rowOff>
    </xdr:from>
    <xdr:to>
      <xdr:col>7</xdr:col>
      <xdr:colOff>47625</xdr:colOff>
      <xdr:row>1</xdr:row>
      <xdr:rowOff>368550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EE1157-FC92-43DA-BA1F-67D0E7197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66675"/>
          <a:ext cx="1676400" cy="549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iny%20Business%202015\2013%20QuickCalc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y%20Business%202015\2013%20QuickCalc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japoon\Desktop\New%20folder%20(2)\QuickCalcs-HVA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ixed Air Temp"/>
      <sheetName val="Mixed Water Temp"/>
      <sheetName val="Ductwork"/>
      <sheetName val="Interpolation"/>
      <sheetName val="Unit Conversion"/>
      <sheetName val="Motors"/>
      <sheetName val="Server Rack"/>
      <sheetName val="Date Differences"/>
      <sheetName val="Equip Energy Cost"/>
      <sheetName val="Water Volume Inside Piping"/>
      <sheetName val="Pump HP"/>
      <sheetName val="Room Load Calcs"/>
      <sheetName val="Water System PD"/>
      <sheetName val="Air System PD"/>
      <sheetName val="Fan Laws"/>
      <sheetName val="Pump Laws"/>
      <sheetName val="Pressurizaton"/>
      <sheetName val="Airflow Calc"/>
      <sheetName val="Feet-Inches"/>
      <sheetName val="GPM"/>
      <sheetName val="Louver"/>
      <sheetName val="Percentage"/>
      <sheetName val="Individual Percentage"/>
      <sheetName val="Fan Motor"/>
      <sheetName val="Electrical1"/>
      <sheetName val="Loads"/>
      <sheetName val="Chiller Op Cost"/>
      <sheetName val="Chiller"/>
      <sheetName val="Motor Op Cost"/>
      <sheetName val="Electrical2"/>
      <sheetName val="100 OA"/>
      <sheetName val="Piping Cost"/>
      <sheetName val="Fan 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8">
          <cell r="U8" t="str">
            <v>1/4" Dia.</v>
          </cell>
        </row>
        <row r="9">
          <cell r="U9" t="str">
            <v>3/8" Dia.</v>
          </cell>
        </row>
        <row r="10">
          <cell r="U10" t="str">
            <v>1/2" Dia.</v>
          </cell>
        </row>
        <row r="11">
          <cell r="U11" t="str">
            <v>3/4" Dia.</v>
          </cell>
        </row>
        <row r="12">
          <cell r="U12" t="str">
            <v>1" Dia.</v>
          </cell>
        </row>
        <row r="13">
          <cell r="U13" t="str">
            <v>1-1/4" Dia.</v>
          </cell>
        </row>
        <row r="14">
          <cell r="U14" t="str">
            <v>1-1/2" Dia.</v>
          </cell>
        </row>
        <row r="15">
          <cell r="U15" t="str">
            <v>2" Dia.</v>
          </cell>
        </row>
        <row r="16">
          <cell r="U16" t="str">
            <v>3" Dia.</v>
          </cell>
        </row>
        <row r="17">
          <cell r="U17" t="str">
            <v>4" Dia.</v>
          </cell>
        </row>
        <row r="18">
          <cell r="U18" t="str">
            <v>5" Dia.</v>
          </cell>
        </row>
        <row r="19">
          <cell r="U19" t="str">
            <v>6" Dia.</v>
          </cell>
        </row>
        <row r="20">
          <cell r="U20" t="str">
            <v>8" Dia.</v>
          </cell>
        </row>
        <row r="21">
          <cell r="U21" t="str">
            <v>10" Dia.</v>
          </cell>
        </row>
        <row r="22">
          <cell r="U22" t="str">
            <v>12" Dia.</v>
          </cell>
        </row>
        <row r="23">
          <cell r="U23" t="str">
            <v>14" Dia.</v>
          </cell>
        </row>
        <row r="24">
          <cell r="U24" t="str">
            <v>16" Dia.</v>
          </cell>
        </row>
        <row r="25">
          <cell r="U25" t="str">
            <v>18" Dia.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7">
          <cell r="L7" t="str">
            <v>1" dia. Sch 40 Welded</v>
          </cell>
        </row>
        <row r="8">
          <cell r="L8" t="str">
            <v>1-1/4" dia. Sch 40 Welded</v>
          </cell>
        </row>
        <row r="9">
          <cell r="L9" t="str">
            <v>1-1/2" dia. Sch 40 Welded</v>
          </cell>
        </row>
        <row r="10">
          <cell r="L10" t="str">
            <v>2" dia. Sch 40 Welded</v>
          </cell>
        </row>
        <row r="11">
          <cell r="L11" t="str">
            <v>2-1/2" dia. Sch 40 Welded</v>
          </cell>
        </row>
        <row r="12">
          <cell r="L12" t="str">
            <v>3" dia. Sch 40 Welded</v>
          </cell>
        </row>
        <row r="13">
          <cell r="L13" t="str">
            <v>3-1/2" dia. Sch 40 Welded</v>
          </cell>
        </row>
        <row r="14">
          <cell r="L14" t="str">
            <v>4" dia. Sch 40 Welded</v>
          </cell>
        </row>
        <row r="15">
          <cell r="L15" t="str">
            <v>5" dia. Sch 40 Welded</v>
          </cell>
        </row>
        <row r="16">
          <cell r="L16" t="str">
            <v>6" dia. Sch 40 Welded</v>
          </cell>
        </row>
        <row r="17">
          <cell r="L17" t="str">
            <v>8" dia. Sch 40 Welded</v>
          </cell>
        </row>
        <row r="18">
          <cell r="L18" t="str">
            <v>10" dia. Sch 40 Welded</v>
          </cell>
        </row>
        <row r="19">
          <cell r="L19" t="str">
            <v>12" dia. Sch 40 Welded</v>
          </cell>
        </row>
        <row r="20">
          <cell r="L20" t="str">
            <v>14" dia. Sch 40 Welded</v>
          </cell>
        </row>
        <row r="21">
          <cell r="L21" t="str">
            <v>16" dia. Sch 40 Welded</v>
          </cell>
        </row>
        <row r="22">
          <cell r="L22" t="str">
            <v>18" dia. Sch 40 Welded</v>
          </cell>
        </row>
        <row r="23">
          <cell r="L23" t="str">
            <v>20" dia. Sch 40 Welded</v>
          </cell>
        </row>
        <row r="24">
          <cell r="L24" t="str">
            <v>24" Dia. Sch 40 Pipe</v>
          </cell>
        </row>
        <row r="25">
          <cell r="L25" t="str">
            <v>Add Others…</v>
          </cell>
        </row>
      </sheetData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ixed Air Temp"/>
      <sheetName val="Mixed Water Temp"/>
      <sheetName val="Ductwork"/>
      <sheetName val="Interpolation"/>
      <sheetName val="Unit Conversion"/>
      <sheetName val="Motors"/>
      <sheetName val="Server Rack"/>
      <sheetName val="Date Differences"/>
      <sheetName val="Equip Energy Cost"/>
      <sheetName val="Water Volume Inside Piping"/>
      <sheetName val="Pump HP"/>
      <sheetName val="Room Load Calcs"/>
      <sheetName val="Water System PD"/>
      <sheetName val="Air System PD"/>
      <sheetName val="Fan Laws"/>
      <sheetName val="Pump Laws"/>
      <sheetName val="Pressurizaton"/>
      <sheetName val="Airflow Calc"/>
      <sheetName val="Feet-Inches"/>
      <sheetName val="GPM"/>
      <sheetName val="Louver"/>
      <sheetName val="Percentage"/>
      <sheetName val="Individual Percentage"/>
      <sheetName val="Fan Motor"/>
      <sheetName val="Electrical1"/>
      <sheetName val="Loads"/>
      <sheetName val="Chiller Op Cost"/>
      <sheetName val="Chiller"/>
      <sheetName val="Motor Op Cost"/>
      <sheetName val="Electrical2"/>
      <sheetName val="100 OA"/>
      <sheetName val="Piping Cost"/>
      <sheetName val="Fan Energ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U8" t="str">
            <v>1/4" Dia.</v>
          </cell>
        </row>
        <row r="9">
          <cell r="U9" t="str">
            <v>3/8" Dia.</v>
          </cell>
        </row>
        <row r="10">
          <cell r="U10" t="str">
            <v>1/2" Dia.</v>
          </cell>
        </row>
        <row r="11">
          <cell r="U11" t="str">
            <v>3/4" Dia.</v>
          </cell>
        </row>
        <row r="12">
          <cell r="U12" t="str">
            <v>1" Dia.</v>
          </cell>
        </row>
        <row r="13">
          <cell r="U13" t="str">
            <v>1-1/4" Dia.</v>
          </cell>
        </row>
        <row r="14">
          <cell r="U14" t="str">
            <v>1-1/2" Dia.</v>
          </cell>
        </row>
        <row r="15">
          <cell r="U15" t="str">
            <v>2" Dia.</v>
          </cell>
        </row>
        <row r="16">
          <cell r="U16" t="str">
            <v>3" Dia.</v>
          </cell>
        </row>
        <row r="17">
          <cell r="U17" t="str">
            <v>4" Dia.</v>
          </cell>
        </row>
        <row r="18">
          <cell r="U18" t="str">
            <v>5" Dia.</v>
          </cell>
        </row>
        <row r="19">
          <cell r="U19" t="str">
            <v>6" Dia.</v>
          </cell>
        </row>
        <row r="20">
          <cell r="U20" t="str">
            <v>8" Dia.</v>
          </cell>
        </row>
        <row r="21">
          <cell r="U21" t="str">
            <v>10" Dia.</v>
          </cell>
        </row>
        <row r="22">
          <cell r="U22" t="str">
            <v>12" Dia.</v>
          </cell>
        </row>
        <row r="23">
          <cell r="U23" t="str">
            <v>14" Dia.</v>
          </cell>
        </row>
        <row r="24">
          <cell r="U24" t="str">
            <v>16" Dia.</v>
          </cell>
        </row>
        <row r="25">
          <cell r="U25" t="str">
            <v>18" Dia.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7">
          <cell r="L7" t="str">
            <v>1" dia. Sch 40 Welded</v>
          </cell>
        </row>
        <row r="8">
          <cell r="L8" t="str">
            <v>1-1/4" dia. Sch 40 Welded</v>
          </cell>
        </row>
        <row r="9">
          <cell r="L9" t="str">
            <v>1-1/2" dia. Sch 40 Welded</v>
          </cell>
        </row>
        <row r="10">
          <cell r="L10" t="str">
            <v>2" dia. Sch 40 Welded</v>
          </cell>
        </row>
        <row r="11">
          <cell r="L11" t="str">
            <v>2-1/2" dia. Sch 40 Welded</v>
          </cell>
        </row>
        <row r="12">
          <cell r="L12" t="str">
            <v>3" dia. Sch 40 Welded</v>
          </cell>
        </row>
        <row r="13">
          <cell r="L13" t="str">
            <v>3-1/2" dia. Sch 40 Welded</v>
          </cell>
        </row>
        <row r="14">
          <cell r="L14" t="str">
            <v>4" dia. Sch 40 Welded</v>
          </cell>
        </row>
        <row r="15">
          <cell r="L15" t="str">
            <v>5" dia. Sch 40 Welded</v>
          </cell>
        </row>
        <row r="16">
          <cell r="L16" t="str">
            <v>6" dia. Sch 40 Welded</v>
          </cell>
        </row>
        <row r="17">
          <cell r="L17" t="str">
            <v>8" dia. Sch 40 Welded</v>
          </cell>
        </row>
        <row r="18">
          <cell r="L18" t="str">
            <v>10" dia. Sch 40 Welded</v>
          </cell>
        </row>
        <row r="19">
          <cell r="L19" t="str">
            <v>12" dia. Sch 40 Welded</v>
          </cell>
        </row>
        <row r="20">
          <cell r="L20" t="str">
            <v>14" dia. Sch 40 Welded</v>
          </cell>
        </row>
        <row r="21">
          <cell r="L21" t="str">
            <v>16" dia. Sch 40 Welded</v>
          </cell>
        </row>
        <row r="22">
          <cell r="L22" t="str">
            <v>18" dia. Sch 40 Welded</v>
          </cell>
        </row>
        <row r="23">
          <cell r="L23" t="str">
            <v>20" dia. Sch 40 Welded</v>
          </cell>
        </row>
        <row r="24">
          <cell r="L24" t="str">
            <v>24" Dia. Sch 40 Pipe</v>
          </cell>
        </row>
        <row r="25">
          <cell r="L25" t="str">
            <v>Add Others…</v>
          </cell>
        </row>
      </sheetData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Mixed Air Temp"/>
      <sheetName val="Mixed Water Temp"/>
      <sheetName val="Dates"/>
      <sheetName val="Ductwork"/>
      <sheetName val="Interpolation"/>
      <sheetName val="Feet &amp; Inches"/>
      <sheetName val="Loads"/>
      <sheetName val="Unit Conversion"/>
      <sheetName val="Pipe"/>
      <sheetName val="Motor"/>
      <sheetName val="Percentage"/>
      <sheetName val="Individual Percentage"/>
      <sheetName val="Percent EA"/>
      <sheetName val="GPM"/>
      <sheetName val="Demo"/>
      <sheetName val="Fan Law"/>
      <sheetName val="Airflow"/>
      <sheetName val="Pressurization"/>
      <sheetName val="Louver"/>
      <sheetName val="Message"/>
      <sheetName val="Disclaimer"/>
      <sheetName val="Electrical"/>
      <sheetName val="Chiller"/>
      <sheetName val="100 OA"/>
      <sheetName val="Pipe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U6" t="str">
            <v>1/4"</v>
          </cell>
        </row>
        <row r="7">
          <cell r="U7" t="str">
            <v>3/8"</v>
          </cell>
        </row>
        <row r="8">
          <cell r="U8" t="str">
            <v>1/2"</v>
          </cell>
        </row>
        <row r="9">
          <cell r="U9" t="str">
            <v>3/4"</v>
          </cell>
        </row>
        <row r="10">
          <cell r="U10" t="str">
            <v>1"</v>
          </cell>
        </row>
        <row r="11">
          <cell r="U11" t="str">
            <v>1-1/4"</v>
          </cell>
        </row>
        <row r="12">
          <cell r="U12" t="str">
            <v>1-1/2"</v>
          </cell>
        </row>
        <row r="13">
          <cell r="U13" t="str">
            <v>2"</v>
          </cell>
        </row>
        <row r="14">
          <cell r="U14" t="str">
            <v>3"</v>
          </cell>
        </row>
        <row r="15">
          <cell r="U15" t="str">
            <v>4"</v>
          </cell>
        </row>
        <row r="16">
          <cell r="U16" t="str">
            <v>5"</v>
          </cell>
        </row>
        <row r="17">
          <cell r="U17" t="str">
            <v>6"</v>
          </cell>
        </row>
        <row r="18">
          <cell r="U18" t="str">
            <v>10"</v>
          </cell>
        </row>
        <row r="19">
          <cell r="U19" t="str">
            <v>12"</v>
          </cell>
        </row>
        <row r="20">
          <cell r="U20" t="str">
            <v>14"</v>
          </cell>
        </row>
        <row r="21">
          <cell r="U21" t="str">
            <v>16"</v>
          </cell>
        </row>
        <row r="22">
          <cell r="U22" t="str">
            <v>18"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0">
          <cell r="N10" t="str">
            <v>1" dia. Sch 40 Welded</v>
          </cell>
        </row>
        <row r="11">
          <cell r="N11" t="str">
            <v>1-1/4" dia. Sch 40 Welded</v>
          </cell>
        </row>
        <row r="12">
          <cell r="N12" t="str">
            <v>1-1/2" dia. Sch 40 Welded</v>
          </cell>
        </row>
        <row r="13">
          <cell r="N13" t="str">
            <v>2" dia. Sch 40 Welded</v>
          </cell>
        </row>
        <row r="14">
          <cell r="N14" t="str">
            <v>2-1/2" dia. Sch 40 Welded</v>
          </cell>
        </row>
        <row r="15">
          <cell r="N15" t="str">
            <v>3" dia. Sch 40 Welded</v>
          </cell>
        </row>
        <row r="16">
          <cell r="N16" t="str">
            <v>3-1/2" dia. Sch 40 Welded</v>
          </cell>
        </row>
        <row r="17">
          <cell r="N17" t="str">
            <v>4" dia. Sch 40 Welded</v>
          </cell>
        </row>
        <row r="18">
          <cell r="N18" t="str">
            <v>5" dia. Sch 40 Welded</v>
          </cell>
        </row>
        <row r="19">
          <cell r="N19" t="str">
            <v>6" dia. Sch 40 Welded</v>
          </cell>
        </row>
        <row r="20">
          <cell r="N20" t="str">
            <v>8" dia. Sch 40 Welded</v>
          </cell>
        </row>
        <row r="21">
          <cell r="N21" t="str">
            <v>10" dia. Sch 40 Welded</v>
          </cell>
        </row>
        <row r="22">
          <cell r="N22" t="str">
            <v>12" dia. Sch 40 Welded</v>
          </cell>
        </row>
        <row r="23">
          <cell r="N23" t="str">
            <v>14" dia. Sch 40 Welded</v>
          </cell>
        </row>
        <row r="24">
          <cell r="N24" t="str">
            <v>16" dia. Sch 40 Welded</v>
          </cell>
        </row>
        <row r="25">
          <cell r="N25" t="str">
            <v>18" dia. Sch 40 Welded</v>
          </cell>
        </row>
        <row r="26">
          <cell r="N26" t="str">
            <v>20" dia. Sch 40 Welded</v>
          </cell>
        </row>
        <row r="27">
          <cell r="N27" t="str">
            <v>24" Dia. Sch 40 Pipe</v>
          </cell>
        </row>
        <row r="28">
          <cell r="N28" t="str">
            <v>Add Others…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vacnotebook.com/" TargetMode="External"/><Relationship Id="rId1" Type="http://schemas.openxmlformats.org/officeDocument/2006/relationships/hyperlink" Target="mailto:hvacnotebook@yahoo.c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0"/>
  <sheetViews>
    <sheetView showGridLines="0" workbookViewId="0">
      <selection activeCell="F6" sqref="F6"/>
    </sheetView>
  </sheetViews>
  <sheetFormatPr defaultRowHeight="24.75" customHeight="1" x14ac:dyDescent="0.25"/>
  <cols>
    <col min="1" max="1" width="4" customWidth="1"/>
    <col min="2" max="2" width="11.42578125" customWidth="1"/>
    <col min="3" max="3" width="41.85546875" customWidth="1"/>
    <col min="4" max="4" width="14.28515625" customWidth="1"/>
    <col min="5" max="5" width="51.5703125" customWidth="1"/>
    <col min="6" max="6" width="8.140625" customWidth="1"/>
  </cols>
  <sheetData>
    <row r="1" spans="1:6" ht="24.75" customHeight="1" x14ac:dyDescent="0.25">
      <c r="A1" s="152"/>
      <c r="B1" s="153" t="s">
        <v>114</v>
      </c>
    </row>
    <row r="2" spans="1:6" ht="24.75" customHeight="1" x14ac:dyDescent="0.25">
      <c r="B2" s="154"/>
      <c r="C2" s="60"/>
      <c r="D2" s="60"/>
      <c r="E2" s="60"/>
      <c r="F2" s="61"/>
    </row>
    <row r="3" spans="1:6" ht="24.75" customHeight="1" x14ac:dyDescent="0.35">
      <c r="B3" s="1"/>
      <c r="C3" s="155"/>
      <c r="D3" s="156" t="s">
        <v>115</v>
      </c>
      <c r="E3" s="2"/>
      <c r="F3" s="3"/>
    </row>
    <row r="4" spans="1:6" ht="24.75" customHeight="1" x14ac:dyDescent="0.35">
      <c r="B4" s="1"/>
      <c r="C4" s="155"/>
      <c r="D4" s="157" t="s">
        <v>116</v>
      </c>
      <c r="E4" s="2"/>
      <c r="F4" s="3"/>
    </row>
    <row r="5" spans="1:6" ht="35.25" customHeight="1" x14ac:dyDescent="0.25">
      <c r="B5" s="1"/>
      <c r="C5" s="2"/>
      <c r="D5" s="158" t="s">
        <v>117</v>
      </c>
      <c r="E5" s="2"/>
      <c r="F5" s="3"/>
    </row>
    <row r="6" spans="1:6" ht="24.75" customHeight="1" x14ac:dyDescent="0.25">
      <c r="B6" s="1"/>
      <c r="C6" s="2"/>
      <c r="D6" s="158"/>
      <c r="E6" s="2"/>
      <c r="F6" s="3"/>
    </row>
    <row r="7" spans="1:6" ht="24.75" customHeight="1" x14ac:dyDescent="0.25">
      <c r="B7" s="1"/>
      <c r="C7" s="2"/>
      <c r="D7" s="159"/>
      <c r="E7" s="2"/>
      <c r="F7" s="3"/>
    </row>
    <row r="8" spans="1:6" ht="24.75" customHeight="1" x14ac:dyDescent="0.25">
      <c r="B8" s="1"/>
      <c r="C8" s="2"/>
      <c r="D8" s="2"/>
      <c r="E8" s="2"/>
      <c r="F8" s="3"/>
    </row>
    <row r="9" spans="1:6" ht="24.75" customHeight="1" x14ac:dyDescent="0.4">
      <c r="B9" s="1"/>
      <c r="C9" s="2"/>
      <c r="D9" s="160" t="s">
        <v>118</v>
      </c>
      <c r="E9" s="2"/>
      <c r="F9" s="3"/>
    </row>
    <row r="10" spans="1:6" ht="24.75" customHeight="1" x14ac:dyDescent="0.25">
      <c r="B10" s="1"/>
      <c r="C10" s="2"/>
      <c r="D10" s="161" t="s">
        <v>119</v>
      </c>
      <c r="E10" s="2"/>
      <c r="F10" s="3"/>
    </row>
    <row r="11" spans="1:6" ht="24.75" customHeight="1" x14ac:dyDescent="0.25">
      <c r="B11" s="1"/>
      <c r="C11" s="162" t="s">
        <v>120</v>
      </c>
      <c r="D11" s="163" t="s">
        <v>160</v>
      </c>
      <c r="E11" s="164"/>
      <c r="F11" s="3"/>
    </row>
    <row r="12" spans="1:6" ht="24.75" customHeight="1" x14ac:dyDescent="0.25">
      <c r="B12" s="1"/>
      <c r="C12" s="165" t="s">
        <v>121</v>
      </c>
      <c r="D12" s="163" t="s">
        <v>159</v>
      </c>
      <c r="E12" s="2"/>
      <c r="F12" s="3"/>
    </row>
    <row r="13" spans="1:6" ht="24.75" customHeight="1" x14ac:dyDescent="0.25">
      <c r="B13" s="1"/>
      <c r="C13" s="165"/>
      <c r="D13" s="166"/>
      <c r="E13" s="2"/>
      <c r="F13" s="3"/>
    </row>
    <row r="14" spans="1:6" ht="24.75" customHeight="1" x14ac:dyDescent="0.25">
      <c r="B14" s="1"/>
      <c r="C14" s="170" t="s">
        <v>129</v>
      </c>
      <c r="D14" s="171">
        <v>123</v>
      </c>
      <c r="E14" s="2"/>
      <c r="F14" s="3"/>
    </row>
    <row r="15" spans="1:6" ht="24.75" customHeight="1" x14ac:dyDescent="0.25">
      <c r="B15" s="1"/>
      <c r="C15" s="165"/>
      <c r="D15" s="2"/>
      <c r="E15" s="2"/>
      <c r="F15" s="3"/>
    </row>
    <row r="16" spans="1:6" ht="24.75" customHeight="1" x14ac:dyDescent="0.25">
      <c r="B16" s="167" t="s">
        <v>122</v>
      </c>
      <c r="C16" s="2"/>
      <c r="D16" s="2"/>
      <c r="E16" s="2"/>
      <c r="F16" s="3"/>
    </row>
    <row r="17" spans="2:6" ht="42.75" customHeight="1" x14ac:dyDescent="0.25">
      <c r="B17" s="168" t="s">
        <v>38</v>
      </c>
      <c r="C17" s="231" t="s">
        <v>123</v>
      </c>
      <c r="D17" s="231"/>
      <c r="E17" s="231"/>
      <c r="F17" s="3"/>
    </row>
    <row r="18" spans="2:6" ht="53.25" customHeight="1" x14ac:dyDescent="0.25">
      <c r="B18" s="168" t="s">
        <v>43</v>
      </c>
      <c r="C18" s="231" t="s">
        <v>124</v>
      </c>
      <c r="D18" s="231"/>
      <c r="E18" s="231"/>
      <c r="F18" s="3"/>
    </row>
    <row r="19" spans="2:6" ht="42.75" customHeight="1" x14ac:dyDescent="0.25">
      <c r="B19" s="168" t="s">
        <v>46</v>
      </c>
      <c r="C19" s="231" t="s">
        <v>125</v>
      </c>
      <c r="D19" s="231"/>
      <c r="E19" s="231"/>
      <c r="F19" s="3"/>
    </row>
    <row r="20" spans="2:6" ht="42.75" customHeight="1" x14ac:dyDescent="0.25">
      <c r="B20" s="19"/>
      <c r="C20" s="20"/>
      <c r="D20" s="20"/>
      <c r="E20" s="20"/>
      <c r="F20" s="21"/>
    </row>
  </sheetData>
  <sheetProtection algorithmName="SHA-512" hashValue="tcK580KHv99eS5aNkaD29wpXrJoAzXVUPzvBvJkcTNi12vpjU90F08rXHFOfkgTwQdOm7hCcCoOhhhIdGKxrUQ==" saltValue="ALd5pH9vtCaKTupdfUebYQ==" spinCount="100000" sheet="1" objects="1" scenarios="1"/>
  <mergeCells count="3">
    <mergeCell ref="C17:E17"/>
    <mergeCell ref="C18:E18"/>
    <mergeCell ref="C19:E19"/>
  </mergeCells>
  <hyperlinks>
    <hyperlink ref="D12" r:id="rId1"/>
    <hyperlink ref="D11" r:id="rId2"/>
  </hyperlinks>
  <pageMargins left="0.7" right="0.7" top="0.75" bottom="0.75" header="0.3" footer="0.3"/>
  <pageSetup scale="68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showGridLines="0" tabSelected="1" workbookViewId="0">
      <selection activeCell="I10" sqref="I10"/>
    </sheetView>
  </sheetViews>
  <sheetFormatPr defaultRowHeight="18" customHeight="1" x14ac:dyDescent="0.25"/>
  <cols>
    <col min="1" max="1" width="4.85546875" customWidth="1"/>
    <col min="2" max="2" width="5.140625" customWidth="1"/>
    <col min="3" max="3" width="35.85546875" customWidth="1"/>
    <col min="4" max="4" width="12.85546875" customWidth="1"/>
    <col min="5" max="7" width="5.140625" customWidth="1"/>
    <col min="8" max="8" width="35.85546875" customWidth="1"/>
    <col min="9" max="9" width="12.85546875" customWidth="1"/>
    <col min="10" max="10" width="5.140625" customWidth="1"/>
  </cols>
  <sheetData>
    <row r="1" spans="1:10" ht="24" customHeight="1" x14ac:dyDescent="0.25">
      <c r="A1" s="152"/>
    </row>
    <row r="2" spans="1:10" ht="24" customHeight="1" thickBot="1" x14ac:dyDescent="0.3">
      <c r="A2" s="152"/>
    </row>
    <row r="3" spans="1:10" ht="22.5" customHeight="1" thickBot="1" x14ac:dyDescent="0.3">
      <c r="I3" s="63" t="s">
        <v>87</v>
      </c>
    </row>
    <row r="4" spans="1:10" ht="24.75" customHeight="1" thickTop="1" thickBot="1" x14ac:dyDescent="0.3">
      <c r="B4" s="289" t="s">
        <v>86</v>
      </c>
      <c r="C4" s="289"/>
      <c r="D4" s="289"/>
      <c r="E4" s="289"/>
      <c r="F4" s="289"/>
      <c r="G4" s="289"/>
      <c r="H4" s="289"/>
      <c r="I4" s="289"/>
      <c r="J4" s="289"/>
    </row>
    <row r="5" spans="1:10" ht="18" customHeight="1" thickTop="1" x14ac:dyDescent="0.25"/>
    <row r="6" spans="1:10" ht="23.25" customHeight="1" x14ac:dyDescent="0.25">
      <c r="B6" s="226"/>
      <c r="C6" s="290" t="s">
        <v>69</v>
      </c>
      <c r="D6" s="290"/>
      <c r="E6" s="227"/>
      <c r="F6" s="2"/>
      <c r="G6" s="226"/>
      <c r="H6" s="290" t="s">
        <v>70</v>
      </c>
      <c r="I6" s="290"/>
      <c r="J6" s="227"/>
    </row>
    <row r="7" spans="1:10" ht="18" customHeight="1" thickBot="1" x14ac:dyDescent="0.3">
      <c r="B7" s="1"/>
      <c r="C7" s="2"/>
      <c r="D7" s="2"/>
      <c r="E7" s="64"/>
      <c r="F7" s="50"/>
      <c r="G7" s="1"/>
      <c r="H7" s="2"/>
      <c r="I7" s="2"/>
      <c r="J7" s="3"/>
    </row>
    <row r="8" spans="1:10" ht="18" customHeight="1" x14ac:dyDescent="0.25">
      <c r="B8" s="1"/>
      <c r="C8" s="262" t="s">
        <v>71</v>
      </c>
      <c r="D8" s="263"/>
      <c r="E8" s="64"/>
      <c r="F8" s="50"/>
      <c r="G8" s="1"/>
      <c r="H8" s="262" t="s">
        <v>71</v>
      </c>
      <c r="I8" s="263"/>
      <c r="J8" s="3"/>
    </row>
    <row r="9" spans="1:10" ht="18" customHeight="1" x14ac:dyDescent="0.25">
      <c r="B9" s="1"/>
      <c r="C9" s="65" t="s">
        <v>72</v>
      </c>
      <c r="D9" s="70">
        <v>25</v>
      </c>
      <c r="E9" s="64"/>
      <c r="F9" s="50"/>
      <c r="G9" s="1"/>
      <c r="H9" s="65" t="s">
        <v>72</v>
      </c>
      <c r="I9" s="70">
        <v>55</v>
      </c>
      <c r="J9" s="3"/>
    </row>
    <row r="10" spans="1:10" ht="18" customHeight="1" x14ac:dyDescent="0.25">
      <c r="B10" s="1"/>
      <c r="C10" s="66" t="s">
        <v>73</v>
      </c>
      <c r="D10" s="228">
        <v>0.4</v>
      </c>
      <c r="E10" s="64"/>
      <c r="F10" s="50"/>
      <c r="G10" s="1"/>
      <c r="H10" s="66" t="s">
        <v>74</v>
      </c>
      <c r="I10" s="228">
        <v>0.25</v>
      </c>
      <c r="J10" s="3"/>
    </row>
    <row r="11" spans="1:10" ht="18" customHeight="1" x14ac:dyDescent="0.25">
      <c r="B11" s="1"/>
      <c r="C11" s="67" t="s">
        <v>75</v>
      </c>
      <c r="D11" s="68">
        <f>(D9*D10)+D9</f>
        <v>35</v>
      </c>
      <c r="E11" s="64"/>
      <c r="F11" s="50"/>
      <c r="G11" s="1"/>
      <c r="H11" s="67" t="s">
        <v>75</v>
      </c>
      <c r="I11" s="68">
        <f>I9-(I9*I10)</f>
        <v>41.25</v>
      </c>
      <c r="J11" s="3"/>
    </row>
    <row r="12" spans="1:10" ht="18" customHeight="1" thickBot="1" x14ac:dyDescent="0.3">
      <c r="B12" s="1"/>
      <c r="C12" s="259" t="str">
        <f>TEXT(D9,"#,##0.00") &amp; " with " &amp; TEXT(D10,"0.00%") &amp; " markup is " &amp; TEXT(D11,"#,##0.00")</f>
        <v>25.00 with 40.00% markup is 35.00</v>
      </c>
      <c r="D12" s="260"/>
      <c r="E12" s="64"/>
      <c r="F12" s="50"/>
      <c r="G12" s="1"/>
      <c r="H12" s="259" t="str">
        <f>TEXT(I9,"#,##0.00") &amp; " with " &amp; TEXT(I10, "0.00%") &amp; " markdown is " &amp; TEXT(I11,"#,##0.00")</f>
        <v>55.00 with 25.00% markdown is 41.25</v>
      </c>
      <c r="I12" s="260"/>
      <c r="J12" s="3"/>
    </row>
    <row r="13" spans="1:10" ht="18" customHeight="1" x14ac:dyDescent="0.25">
      <c r="B13" s="1"/>
      <c r="C13" s="2"/>
      <c r="D13" s="69"/>
      <c r="E13" s="64"/>
      <c r="F13" s="50"/>
      <c r="G13" s="1"/>
      <c r="H13" s="2"/>
      <c r="I13" s="2"/>
      <c r="J13" s="3"/>
    </row>
    <row r="14" spans="1:10" ht="18" customHeight="1" thickBot="1" x14ac:dyDescent="0.3">
      <c r="B14" s="1"/>
      <c r="C14" s="2"/>
      <c r="D14" s="69"/>
      <c r="E14" s="64"/>
      <c r="F14" s="50"/>
      <c r="G14" s="1"/>
      <c r="H14" s="2"/>
      <c r="I14" s="2"/>
      <c r="J14" s="3"/>
    </row>
    <row r="15" spans="1:10" ht="18" customHeight="1" x14ac:dyDescent="0.25">
      <c r="B15" s="1"/>
      <c r="C15" s="262" t="s">
        <v>76</v>
      </c>
      <c r="D15" s="263"/>
      <c r="E15" s="64"/>
      <c r="F15" s="50"/>
      <c r="G15" s="1"/>
      <c r="H15" s="262" t="s">
        <v>77</v>
      </c>
      <c r="I15" s="263"/>
      <c r="J15" s="3"/>
    </row>
    <row r="16" spans="1:10" ht="18" customHeight="1" x14ac:dyDescent="0.25">
      <c r="B16" s="1"/>
      <c r="C16" s="65" t="s">
        <v>78</v>
      </c>
      <c r="D16" s="70">
        <v>40</v>
      </c>
      <c r="E16" s="64"/>
      <c r="F16" s="50"/>
      <c r="G16" s="1"/>
      <c r="H16" s="65" t="s">
        <v>79</v>
      </c>
      <c r="I16" s="70">
        <v>425</v>
      </c>
      <c r="J16" s="3"/>
    </row>
    <row r="17" spans="2:10" ht="18" customHeight="1" x14ac:dyDescent="0.25">
      <c r="B17" s="1"/>
      <c r="C17" s="71" t="s">
        <v>80</v>
      </c>
      <c r="D17" s="72">
        <v>75</v>
      </c>
      <c r="E17" s="64"/>
      <c r="F17" s="50"/>
      <c r="G17" s="1"/>
      <c r="H17" s="71" t="s">
        <v>81</v>
      </c>
      <c r="I17" s="72">
        <v>318.75</v>
      </c>
      <c r="J17" s="3"/>
    </row>
    <row r="18" spans="2:10" ht="18" customHeight="1" x14ac:dyDescent="0.25">
      <c r="B18" s="1"/>
      <c r="C18" s="67" t="s">
        <v>82</v>
      </c>
      <c r="D18" s="73">
        <f>(D17-D16)/D16</f>
        <v>0.875</v>
      </c>
      <c r="E18" s="64"/>
      <c r="F18" s="50"/>
      <c r="G18" s="1"/>
      <c r="H18" s="67" t="s">
        <v>82</v>
      </c>
      <c r="I18" s="73">
        <f>(I16-I17)/I16</f>
        <v>0.25</v>
      </c>
      <c r="J18" s="3"/>
    </row>
    <row r="19" spans="2:10" ht="18" customHeight="1" thickBot="1" x14ac:dyDescent="0.3">
      <c r="B19" s="1"/>
      <c r="C19" s="259" t="str">
        <f>"From " &amp; TEXT(D16,"#,##0.00") &amp;" to " &amp; TEXT(D17,"#,##0.00") &amp; " is a markup of " &amp; TEXT(D18,"0.00%")</f>
        <v>From 40.00 to 75.00 is a markup of 87.50%</v>
      </c>
      <c r="D19" s="260"/>
      <c r="E19" s="64"/>
      <c r="F19" s="50"/>
      <c r="G19" s="1"/>
      <c r="H19" s="259" t="str">
        <f>"From " &amp; TEXT(I16,"#,##0.00") &amp;" to " &amp; TEXT(I17,"#,##0.00") &amp; " is a markdown of " &amp; TEXT(I18,"0.00%")</f>
        <v>From 425.00 to 318.75 is a markdown of 25.00%</v>
      </c>
      <c r="I19" s="260"/>
      <c r="J19" s="3"/>
    </row>
    <row r="20" spans="2:10" ht="18" customHeight="1" x14ac:dyDescent="0.25">
      <c r="B20" s="1"/>
      <c r="C20" s="2"/>
      <c r="D20" s="2"/>
      <c r="E20" s="64"/>
      <c r="F20" s="50"/>
      <c r="G20" s="1"/>
      <c r="H20" s="2"/>
      <c r="I20" s="2"/>
      <c r="J20" s="3"/>
    </row>
    <row r="21" spans="2:10" ht="18" customHeight="1" thickBot="1" x14ac:dyDescent="0.3">
      <c r="B21" s="1"/>
      <c r="C21" s="2"/>
      <c r="D21" s="2"/>
      <c r="E21" s="64"/>
      <c r="F21" s="50"/>
      <c r="G21" s="1"/>
      <c r="H21" s="2"/>
      <c r="I21" s="2"/>
      <c r="J21" s="3"/>
    </row>
    <row r="22" spans="2:10" ht="18" customHeight="1" x14ac:dyDescent="0.25">
      <c r="B22" s="1"/>
      <c r="C22" s="262" t="s">
        <v>83</v>
      </c>
      <c r="D22" s="263"/>
      <c r="E22" s="64"/>
      <c r="F22" s="50"/>
      <c r="G22" s="1"/>
      <c r="H22" s="262" t="s">
        <v>83</v>
      </c>
      <c r="I22" s="263"/>
      <c r="J22" s="3"/>
    </row>
    <row r="23" spans="2:10" ht="18" customHeight="1" x14ac:dyDescent="0.25">
      <c r="B23" s="1"/>
      <c r="C23" s="74" t="s">
        <v>84</v>
      </c>
      <c r="D23" s="70">
        <v>63</v>
      </c>
      <c r="E23" s="64"/>
      <c r="F23" s="50"/>
      <c r="G23" s="1"/>
      <c r="H23" s="74" t="s">
        <v>84</v>
      </c>
      <c r="I23" s="70">
        <v>127.46</v>
      </c>
      <c r="J23" s="3"/>
    </row>
    <row r="24" spans="2:10" ht="18" customHeight="1" x14ac:dyDescent="0.25">
      <c r="B24" s="1"/>
      <c r="C24" s="75" t="s">
        <v>73</v>
      </c>
      <c r="D24" s="76">
        <v>0.4</v>
      </c>
      <c r="E24" s="64"/>
      <c r="F24" s="50"/>
      <c r="G24" s="1"/>
      <c r="H24" s="75" t="s">
        <v>74</v>
      </c>
      <c r="I24" s="76">
        <v>0.15</v>
      </c>
      <c r="J24" s="3"/>
    </row>
    <row r="25" spans="2:10" ht="18" customHeight="1" x14ac:dyDescent="0.25">
      <c r="B25" s="1"/>
      <c r="C25" s="67" t="s">
        <v>85</v>
      </c>
      <c r="D25" s="77">
        <f>D23/(1+D24)</f>
        <v>45</v>
      </c>
      <c r="E25" s="64"/>
      <c r="F25" s="50"/>
      <c r="G25" s="1"/>
      <c r="H25" s="67" t="s">
        <v>85</v>
      </c>
      <c r="I25" s="77">
        <f>I23/(1-I24)</f>
        <v>149.95294117647057</v>
      </c>
      <c r="J25" s="3"/>
    </row>
    <row r="26" spans="2:10" ht="18" customHeight="1" thickBot="1" x14ac:dyDescent="0.3">
      <c r="B26" s="1"/>
      <c r="C26" s="259" t="str">
        <f>TEXT(D23,"#,##0.00") &amp; " without the " &amp; TEXT(D24, "0.00%") &amp; " markup is " &amp; TEXT(D25,"#,##0.00")</f>
        <v>63.00 without the 40.00% markup is 45.00</v>
      </c>
      <c r="D26" s="260"/>
      <c r="E26" s="64"/>
      <c r="F26" s="50"/>
      <c r="G26" s="1"/>
      <c r="H26" s="259" t="str">
        <f>TEXT(I23,"#,##0.00") &amp; " without the " &amp; TEXT(I24, "0.00%") &amp; " markdown is " &amp; TEXT(I25,"#,##0.00")</f>
        <v>127.46 without the 15.00% markdown is 149.95</v>
      </c>
      <c r="I26" s="260"/>
      <c r="J26" s="3"/>
    </row>
    <row r="27" spans="2:10" ht="18" customHeight="1" x14ac:dyDescent="0.25">
      <c r="B27" s="19"/>
      <c r="C27" s="20"/>
      <c r="D27" s="20"/>
      <c r="E27" s="48"/>
      <c r="F27" s="50"/>
      <c r="G27" s="19"/>
      <c r="H27" s="20"/>
      <c r="I27" s="20"/>
      <c r="J27" s="21"/>
    </row>
    <row r="29" spans="2:10" ht="18" customHeight="1" x14ac:dyDescent="0.25">
      <c r="B29" s="243" t="s">
        <v>118</v>
      </c>
      <c r="C29" s="243"/>
      <c r="D29" s="243"/>
      <c r="E29" s="243"/>
      <c r="F29" s="243"/>
      <c r="G29" s="243"/>
      <c r="H29" s="243"/>
      <c r="I29" s="243"/>
      <c r="J29" s="243"/>
    </row>
    <row r="30" spans="2:10" ht="18" customHeight="1" x14ac:dyDescent="0.25">
      <c r="B30" s="239" t="s">
        <v>162</v>
      </c>
      <c r="C30" s="239"/>
      <c r="D30" s="239"/>
      <c r="E30" s="239"/>
      <c r="F30" s="239"/>
      <c r="G30" s="239"/>
      <c r="H30" s="239"/>
      <c r="I30" s="239"/>
      <c r="J30" s="239"/>
    </row>
  </sheetData>
  <sheetProtection algorithmName="SHA-512" hashValue="ZI8RvijjnwnI4Q4du4OzBydj4bIbU+wn2o63x+NYKDAa14Q2v3ChmpQaOuoW8PeU3o1kpiUXgnG6jryK1ayrSw==" saltValue="Bxg0tkhkf2rNzH/RW+jmOg==" spinCount="100000" sheet="1" objects="1" scenarios="1" selectLockedCells="1"/>
  <mergeCells count="17">
    <mergeCell ref="B4:J4"/>
    <mergeCell ref="C15:D15"/>
    <mergeCell ref="H15:I15"/>
    <mergeCell ref="C19:D19"/>
    <mergeCell ref="H19:I19"/>
    <mergeCell ref="C6:D6"/>
    <mergeCell ref="H6:I6"/>
    <mergeCell ref="C8:D8"/>
    <mergeCell ref="H8:I8"/>
    <mergeCell ref="C12:D12"/>
    <mergeCell ref="H12:I12"/>
    <mergeCell ref="B29:J29"/>
    <mergeCell ref="B30:J30"/>
    <mergeCell ref="C26:D26"/>
    <mergeCell ref="H26:I26"/>
    <mergeCell ref="C22:D22"/>
    <mergeCell ref="H22:I22"/>
  </mergeCells>
  <hyperlinks>
    <hyperlink ref="I3" location="Main!A1" display="MAIN"/>
  </hyperlinks>
  <pageMargins left="0.7" right="0.7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9"/>
  <sheetViews>
    <sheetView showGridLines="0" workbookViewId="0"/>
  </sheetViews>
  <sheetFormatPr defaultRowHeight="28.5" customHeight="1" x14ac:dyDescent="0.25"/>
  <cols>
    <col min="1" max="1" width="6" customWidth="1"/>
    <col min="3" max="3" width="39" customWidth="1"/>
    <col min="4" max="4" width="7.7109375" customWidth="1"/>
    <col min="5" max="5" width="39" customWidth="1"/>
  </cols>
  <sheetData>
    <row r="1" spans="1:10" ht="28.5" customHeight="1" x14ac:dyDescent="0.25">
      <c r="A1" s="152"/>
      <c r="B1" s="153" t="s">
        <v>161</v>
      </c>
      <c r="D1" s="234" t="s">
        <v>127</v>
      </c>
      <c r="E1" s="234"/>
      <c r="F1" s="234"/>
    </row>
    <row r="2" spans="1:10" ht="28.5" customHeight="1" x14ac:dyDescent="0.25">
      <c r="B2" s="153"/>
      <c r="D2" s="234"/>
      <c r="E2" s="234"/>
      <c r="F2" s="234"/>
    </row>
    <row r="3" spans="1:10" ht="28.5" customHeight="1" x14ac:dyDescent="0.25">
      <c r="B3" s="154"/>
      <c r="C3" s="60"/>
      <c r="D3" s="60"/>
      <c r="E3" s="60"/>
      <c r="F3" s="61"/>
    </row>
    <row r="4" spans="1:10" ht="28.5" customHeight="1" x14ac:dyDescent="0.25">
      <c r="B4" s="215" t="s">
        <v>145</v>
      </c>
      <c r="C4" s="2"/>
      <c r="D4" s="2"/>
      <c r="E4" s="2"/>
      <c r="F4" s="3"/>
    </row>
    <row r="5" spans="1:10" ht="28.5" customHeight="1" thickBot="1" x14ac:dyDescent="0.3">
      <c r="B5" s="1"/>
      <c r="C5" s="2"/>
      <c r="D5" s="2"/>
      <c r="E5" s="2"/>
      <c r="F5" s="3"/>
    </row>
    <row r="6" spans="1:10" ht="33" customHeight="1" thickBot="1" x14ac:dyDescent="0.3">
      <c r="B6" s="1"/>
      <c r="C6" s="63" t="s">
        <v>67</v>
      </c>
      <c r="D6" s="2"/>
      <c r="E6" s="63" t="s">
        <v>66</v>
      </c>
      <c r="F6" s="3"/>
    </row>
    <row r="7" spans="1:10" ht="15" customHeight="1" thickTop="1" thickBot="1" x14ac:dyDescent="0.3">
      <c r="B7" s="1"/>
      <c r="C7" s="2"/>
      <c r="D7" s="2"/>
      <c r="F7" s="3"/>
      <c r="I7" s="2"/>
    </row>
    <row r="8" spans="1:10" ht="33" customHeight="1" thickBot="1" x14ac:dyDescent="0.3">
      <c r="B8" s="1"/>
      <c r="C8" s="63" t="s">
        <v>68</v>
      </c>
      <c r="D8" s="2"/>
      <c r="E8" s="63" t="s">
        <v>147</v>
      </c>
      <c r="F8" s="3"/>
      <c r="J8" s="2"/>
    </row>
    <row r="9" spans="1:10" ht="15" customHeight="1" thickTop="1" thickBot="1" x14ac:dyDescent="0.3">
      <c r="B9" s="1"/>
      <c r="C9" s="2"/>
      <c r="D9" s="2"/>
      <c r="F9" s="3"/>
      <c r="I9" s="2"/>
    </row>
    <row r="10" spans="1:10" ht="33" customHeight="1" thickBot="1" x14ac:dyDescent="0.3">
      <c r="B10" s="1"/>
      <c r="C10" s="63" t="s">
        <v>148</v>
      </c>
      <c r="D10" s="2"/>
      <c r="E10" s="63" t="s">
        <v>100</v>
      </c>
      <c r="F10" s="3"/>
      <c r="J10" s="2"/>
    </row>
    <row r="11" spans="1:10" ht="15" customHeight="1" thickTop="1" thickBot="1" x14ac:dyDescent="0.3">
      <c r="B11" s="1"/>
      <c r="C11" s="2"/>
      <c r="D11" s="2"/>
      <c r="F11" s="3"/>
      <c r="I11" s="2"/>
    </row>
    <row r="12" spans="1:10" ht="33" customHeight="1" thickBot="1" x14ac:dyDescent="0.3">
      <c r="B12" s="1"/>
      <c r="C12" s="63" t="s">
        <v>149</v>
      </c>
      <c r="D12" s="2"/>
      <c r="E12" s="63" t="s">
        <v>113</v>
      </c>
      <c r="F12" s="3"/>
      <c r="J12" s="2"/>
    </row>
    <row r="13" spans="1:10" ht="18.75" customHeight="1" thickTop="1" x14ac:dyDescent="0.25">
      <c r="B13" s="1"/>
      <c r="C13" s="2"/>
      <c r="D13" s="2"/>
      <c r="E13" s="2"/>
      <c r="F13" s="3"/>
      <c r="J13" s="2"/>
    </row>
    <row r="14" spans="1:10" ht="15" customHeight="1" x14ac:dyDescent="0.25">
      <c r="B14" s="1"/>
      <c r="C14" s="232" t="s">
        <v>126</v>
      </c>
      <c r="D14" s="233"/>
      <c r="E14" s="2"/>
      <c r="F14" s="3"/>
    </row>
    <row r="15" spans="1:10" ht="28.5" customHeight="1" x14ac:dyDescent="0.25">
      <c r="B15" s="1"/>
      <c r="C15" s="169" t="s">
        <v>128</v>
      </c>
      <c r="D15" s="171">
        <v>123</v>
      </c>
      <c r="E15" s="230" t="s">
        <v>158</v>
      </c>
      <c r="F15" s="3"/>
    </row>
    <row r="16" spans="1:10" ht="15" customHeight="1" x14ac:dyDescent="0.25">
      <c r="B16" s="1"/>
      <c r="C16" s="2"/>
      <c r="D16" s="2"/>
      <c r="E16" s="2"/>
      <c r="F16" s="3"/>
    </row>
    <row r="17" spans="2:6" ht="28.5" customHeight="1" x14ac:dyDescent="0.25">
      <c r="B17" s="235" t="s">
        <v>118</v>
      </c>
      <c r="C17" s="236"/>
      <c r="D17" s="236"/>
      <c r="E17" s="236"/>
      <c r="F17" s="237"/>
    </row>
    <row r="18" spans="2:6" ht="24" customHeight="1" x14ac:dyDescent="0.25">
      <c r="B18" s="238" t="s">
        <v>162</v>
      </c>
      <c r="C18" s="239"/>
      <c r="D18" s="239"/>
      <c r="E18" s="239"/>
      <c r="F18" s="240"/>
    </row>
    <row r="19" spans="2:6" ht="28.5" customHeight="1" x14ac:dyDescent="0.25">
      <c r="B19" s="19"/>
      <c r="C19" s="20"/>
      <c r="D19" s="20"/>
      <c r="E19" s="20"/>
      <c r="F19" s="21"/>
    </row>
  </sheetData>
  <sheetProtection algorithmName="SHA-512" hashValue="5IPRjfNoRRxIeXlcRGYjaWiYoBAdVmTgpxrg7fqYjT3ib0hSZxis8rfNcTE/3Z+d7/DsvxCMY2bZjkfrw7mF7g==" saltValue="1EXb3NiqOX3htevOeBxAtA==" spinCount="100000" sheet="1" objects="1" scenarios="1"/>
  <mergeCells count="4">
    <mergeCell ref="C14:D14"/>
    <mergeCell ref="D1:F2"/>
    <mergeCell ref="B17:F17"/>
    <mergeCell ref="B18:F18"/>
  </mergeCells>
  <hyperlinks>
    <hyperlink ref="C6" location="'Percentage Q&amp;A'!A1" display="Percentage Q&amp;A"/>
    <hyperlink ref="E6" location="'Markups Markdowns'!A1" display="Markups &amp; Markdowns"/>
    <hyperlink ref="C8" location="'Percentage Pie Chart'!A1" display="Percentage Pie Chart"/>
    <hyperlink ref="E10" location="Dates!A1" display="Dates"/>
    <hyperlink ref="E12" location="'Inches Feet Math'!A1" display="Inches &amp; Feet (Math)"/>
    <hyperlink ref="C10" location="'Part Whole Percentage'!A1" display="Part, Whole and Percentage"/>
    <hyperlink ref="E8" location="'Interpolation and Prorate'!A1" display="Interpolation &amp; Prorate"/>
    <hyperlink ref="C12" location="'Add Subtract Change in Percent'!A1" display="Add, Subtract &amp; Change in Percentage"/>
    <hyperlink ref="E15" location="'Contact Us'!A1" display="Contact Us"/>
  </hyperlinks>
  <pageMargins left="0.7" right="0.7" top="0.75" bottom="0.75" header="0.3" footer="0.3"/>
  <pageSetup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showGridLines="0" workbookViewId="0">
      <selection activeCell="C18" sqref="C18"/>
    </sheetView>
  </sheetViews>
  <sheetFormatPr defaultRowHeight="19.5" customHeight="1" x14ac:dyDescent="0.25"/>
  <cols>
    <col min="2" max="2" width="5.85546875" customWidth="1"/>
    <col min="3" max="3" width="23.5703125" customWidth="1"/>
    <col min="4" max="4" width="13.7109375" customWidth="1"/>
    <col min="5" max="5" width="10" customWidth="1"/>
    <col min="6" max="6" width="14.140625" customWidth="1"/>
    <col min="8" max="8" width="11" customWidth="1"/>
  </cols>
  <sheetData>
    <row r="1" spans="1:8" ht="24" customHeight="1" x14ac:dyDescent="0.25">
      <c r="A1" s="152"/>
    </row>
    <row r="2" spans="1:8" ht="19.5" customHeight="1" thickBot="1" x14ac:dyDescent="0.3"/>
    <row r="3" spans="1:8" ht="19.5" customHeight="1" thickBot="1" x14ac:dyDescent="0.3">
      <c r="A3" s="151" t="s">
        <v>146</v>
      </c>
      <c r="H3" s="63" t="s">
        <v>87</v>
      </c>
    </row>
    <row r="4" spans="1:8" ht="19.5" customHeight="1" thickTop="1" thickBot="1" x14ac:dyDescent="0.3">
      <c r="B4" s="241" t="s">
        <v>65</v>
      </c>
      <c r="C4" s="241"/>
      <c r="D4" s="241"/>
      <c r="E4" s="241"/>
      <c r="F4" s="241"/>
      <c r="G4" s="241"/>
      <c r="H4" s="241"/>
    </row>
    <row r="5" spans="1:8" ht="19.5" customHeight="1" thickTop="1" x14ac:dyDescent="0.25">
      <c r="B5" s="36"/>
      <c r="C5" s="37"/>
      <c r="D5" s="37"/>
      <c r="E5" s="37"/>
      <c r="F5" s="37"/>
      <c r="G5" s="37"/>
      <c r="H5" s="37"/>
    </row>
    <row r="6" spans="1:8" ht="19.5" customHeight="1" x14ac:dyDescent="0.25">
      <c r="B6" s="38" t="s">
        <v>38</v>
      </c>
      <c r="C6" s="39" t="s">
        <v>39</v>
      </c>
      <c r="D6" s="40">
        <v>0.8</v>
      </c>
      <c r="E6" s="39" t="s">
        <v>40</v>
      </c>
      <c r="F6" s="41">
        <v>100</v>
      </c>
      <c r="G6" s="42" t="s">
        <v>41</v>
      </c>
      <c r="H6" s="43"/>
    </row>
    <row r="7" spans="1:8" ht="19.5" customHeight="1" x14ac:dyDescent="0.25">
      <c r="B7" s="44"/>
      <c r="C7" s="45" t="s">
        <v>42</v>
      </c>
      <c r="D7" s="46">
        <f>D6*F6</f>
        <v>80</v>
      </c>
      <c r="E7" s="47"/>
      <c r="F7" s="47"/>
      <c r="G7" s="47"/>
      <c r="H7" s="48"/>
    </row>
    <row r="8" spans="1:8" ht="19.5" customHeight="1" x14ac:dyDescent="0.25">
      <c r="B8" s="49"/>
      <c r="C8" s="37"/>
      <c r="D8" s="37"/>
      <c r="E8" s="37"/>
      <c r="F8" s="37"/>
      <c r="G8" s="50"/>
      <c r="H8" s="37"/>
    </row>
    <row r="9" spans="1:8" ht="19.5" customHeight="1" x14ac:dyDescent="0.25">
      <c r="B9" s="38" t="s">
        <v>43</v>
      </c>
      <c r="C9" s="41">
        <v>20</v>
      </c>
      <c r="D9" s="39" t="s">
        <v>44</v>
      </c>
      <c r="E9" s="40">
        <v>0.1</v>
      </c>
      <c r="F9" s="62" t="s">
        <v>45</v>
      </c>
      <c r="G9" s="51"/>
      <c r="H9" s="43"/>
    </row>
    <row r="10" spans="1:8" ht="19.5" customHeight="1" x14ac:dyDescent="0.25">
      <c r="B10" s="44"/>
      <c r="C10" s="45" t="s">
        <v>42</v>
      </c>
      <c r="D10" s="46">
        <f>C9/E9</f>
        <v>200</v>
      </c>
      <c r="E10" s="47"/>
      <c r="F10" s="47"/>
      <c r="G10" s="47"/>
      <c r="H10" s="48"/>
    </row>
    <row r="11" spans="1:8" ht="19.5" customHeight="1" x14ac:dyDescent="0.25">
      <c r="B11" s="49"/>
      <c r="C11" s="37"/>
      <c r="D11" s="37"/>
      <c r="E11" s="37"/>
      <c r="F11" s="37"/>
      <c r="G11" s="50"/>
      <c r="H11" s="37"/>
    </row>
    <row r="12" spans="1:8" ht="19.5" customHeight="1" x14ac:dyDescent="0.25">
      <c r="B12" s="38" t="s">
        <v>46</v>
      </c>
      <c r="C12" s="41">
        <v>60</v>
      </c>
      <c r="D12" s="242" t="s">
        <v>47</v>
      </c>
      <c r="E12" s="242"/>
      <c r="F12" s="41">
        <v>120</v>
      </c>
      <c r="G12" s="42" t="s">
        <v>41</v>
      </c>
      <c r="H12" s="43"/>
    </row>
    <row r="13" spans="1:8" ht="19.5" customHeight="1" x14ac:dyDescent="0.25">
      <c r="B13" s="44"/>
      <c r="C13" s="45" t="s">
        <v>42</v>
      </c>
      <c r="D13" s="52">
        <f>C12/F12</f>
        <v>0.5</v>
      </c>
      <c r="E13" s="47"/>
      <c r="F13" s="47"/>
      <c r="G13" s="47"/>
      <c r="H13" s="48"/>
    </row>
    <row r="14" spans="1:8" ht="19.5" customHeight="1" x14ac:dyDescent="0.25">
      <c r="B14" s="49"/>
      <c r="C14" s="37"/>
      <c r="D14" s="37"/>
      <c r="E14" s="37"/>
      <c r="F14" s="37"/>
      <c r="G14" s="50"/>
      <c r="H14" s="37"/>
    </row>
    <row r="15" spans="1:8" ht="19.5" customHeight="1" x14ac:dyDescent="0.25">
      <c r="B15" s="38" t="s">
        <v>48</v>
      </c>
      <c r="C15" s="42" t="s">
        <v>49</v>
      </c>
      <c r="D15" s="41">
        <v>55</v>
      </c>
      <c r="E15" s="39" t="s">
        <v>44</v>
      </c>
      <c r="F15" s="41">
        <v>34</v>
      </c>
      <c r="G15" s="42" t="s">
        <v>41</v>
      </c>
      <c r="H15" s="43"/>
    </row>
    <row r="16" spans="1:8" ht="19.5" customHeight="1" x14ac:dyDescent="0.25">
      <c r="B16" s="44"/>
      <c r="C16" s="45" t="s">
        <v>42</v>
      </c>
      <c r="D16" s="52">
        <f>F15/D15</f>
        <v>0.61818181818181817</v>
      </c>
      <c r="E16" s="47"/>
      <c r="F16" s="47"/>
      <c r="G16" s="47"/>
      <c r="H16" s="48"/>
    </row>
    <row r="17" spans="2:8" ht="19.5" customHeight="1" x14ac:dyDescent="0.25">
      <c r="B17" s="49"/>
      <c r="C17" s="37"/>
      <c r="D17" s="37"/>
      <c r="E17" s="37"/>
      <c r="F17" s="37"/>
      <c r="G17" s="50"/>
      <c r="H17" s="37"/>
    </row>
    <row r="18" spans="2:8" ht="19.5" customHeight="1" x14ac:dyDescent="0.25">
      <c r="B18" s="38" t="s">
        <v>50</v>
      </c>
      <c r="C18" s="40">
        <v>0.9</v>
      </c>
      <c r="D18" s="39" t="s">
        <v>51</v>
      </c>
      <c r="E18" s="41">
        <v>450</v>
      </c>
      <c r="F18" s="62" t="s">
        <v>52</v>
      </c>
      <c r="G18" s="42"/>
      <c r="H18" s="43"/>
    </row>
    <row r="19" spans="2:8" ht="19.5" customHeight="1" x14ac:dyDescent="0.25">
      <c r="B19" s="44"/>
      <c r="C19" s="45" t="s">
        <v>42</v>
      </c>
      <c r="D19" s="46">
        <f>C18*E18</f>
        <v>405</v>
      </c>
      <c r="E19" s="47"/>
      <c r="F19" s="47"/>
      <c r="G19" s="47"/>
      <c r="H19" s="48"/>
    </row>
    <row r="20" spans="2:8" ht="19.5" customHeight="1" x14ac:dyDescent="0.25">
      <c r="B20" s="53"/>
      <c r="C20" s="37"/>
      <c r="D20" s="37"/>
      <c r="E20" s="37"/>
      <c r="F20" s="37"/>
      <c r="G20" s="37"/>
      <c r="H20" s="37"/>
    </row>
    <row r="21" spans="2:8" ht="19.5" customHeight="1" x14ac:dyDescent="0.25">
      <c r="B21" s="38" t="s">
        <v>53</v>
      </c>
      <c r="C21" s="42" t="s">
        <v>54</v>
      </c>
      <c r="D21" s="54"/>
      <c r="E21" s="41">
        <v>10</v>
      </c>
      <c r="F21" s="39" t="s">
        <v>55</v>
      </c>
      <c r="G21" s="41">
        <v>100</v>
      </c>
      <c r="H21" s="55" t="s">
        <v>41</v>
      </c>
    </row>
    <row r="22" spans="2:8" ht="19.5" customHeight="1" x14ac:dyDescent="0.25">
      <c r="B22" s="56"/>
      <c r="C22" s="45" t="s">
        <v>42</v>
      </c>
      <c r="D22" s="52">
        <f>(G21-E21)/E21</f>
        <v>9</v>
      </c>
      <c r="E22" s="47"/>
      <c r="F22" s="47"/>
      <c r="G22" s="47"/>
      <c r="H22" s="48"/>
    </row>
    <row r="23" spans="2:8" ht="19.5" customHeight="1" x14ac:dyDescent="0.25">
      <c r="B23" s="36"/>
      <c r="C23" s="37"/>
      <c r="D23" s="37"/>
      <c r="E23" s="37"/>
      <c r="F23" s="37"/>
      <c r="G23" s="37"/>
      <c r="H23" s="37"/>
    </row>
    <row r="24" spans="2:8" ht="19.5" customHeight="1" x14ac:dyDescent="0.25">
      <c r="B24" s="38" t="s">
        <v>56</v>
      </c>
      <c r="C24" s="41">
        <v>35</v>
      </c>
      <c r="D24" s="39" t="s">
        <v>57</v>
      </c>
      <c r="E24" s="41">
        <v>350</v>
      </c>
      <c r="F24" s="42" t="s">
        <v>58</v>
      </c>
      <c r="G24" s="51"/>
      <c r="H24" s="57"/>
    </row>
    <row r="25" spans="2:8" ht="19.5" customHeight="1" x14ac:dyDescent="0.25">
      <c r="B25" s="56"/>
      <c r="C25" s="45" t="s">
        <v>42</v>
      </c>
      <c r="D25" s="52">
        <f>C24/E24</f>
        <v>0.1</v>
      </c>
      <c r="E25" s="58"/>
      <c r="F25" s="58"/>
      <c r="G25" s="58"/>
      <c r="H25" s="21"/>
    </row>
    <row r="26" spans="2:8" ht="19.5" customHeight="1" x14ac:dyDescent="0.25">
      <c r="B26" s="59"/>
      <c r="G26" s="2"/>
    </row>
    <row r="27" spans="2:8" ht="19.5" customHeight="1" x14ac:dyDescent="0.25">
      <c r="B27" s="38" t="s">
        <v>59</v>
      </c>
      <c r="C27" s="39" t="s">
        <v>60</v>
      </c>
      <c r="D27" s="40">
        <v>0.16</v>
      </c>
      <c r="E27" s="39" t="s">
        <v>61</v>
      </c>
      <c r="F27" s="41">
        <v>134500</v>
      </c>
      <c r="G27" s="60"/>
      <c r="H27" s="61"/>
    </row>
    <row r="28" spans="2:8" ht="19.5" customHeight="1" x14ac:dyDescent="0.25">
      <c r="B28" s="56"/>
      <c r="C28" s="45" t="s">
        <v>42</v>
      </c>
      <c r="D28" s="46">
        <f>F27*D27+F27</f>
        <v>156020</v>
      </c>
      <c r="E28" s="20"/>
      <c r="F28" s="20"/>
      <c r="G28" s="20"/>
      <c r="H28" s="21"/>
    </row>
    <row r="29" spans="2:8" ht="19.5" customHeight="1" x14ac:dyDescent="0.25">
      <c r="B29" s="59"/>
      <c r="G29" s="2"/>
    </row>
    <row r="30" spans="2:8" ht="19.5" customHeight="1" x14ac:dyDescent="0.25">
      <c r="B30" s="38" t="s">
        <v>62</v>
      </c>
      <c r="C30" s="39" t="s">
        <v>63</v>
      </c>
      <c r="D30" s="40">
        <v>0.25</v>
      </c>
      <c r="E30" s="39" t="s">
        <v>64</v>
      </c>
      <c r="F30" s="41">
        <v>100</v>
      </c>
      <c r="G30" s="60"/>
      <c r="H30" s="61"/>
    </row>
    <row r="31" spans="2:8" ht="19.5" customHeight="1" x14ac:dyDescent="0.25">
      <c r="B31" s="56"/>
      <c r="C31" s="45" t="s">
        <v>42</v>
      </c>
      <c r="D31" s="46">
        <f>F30-(F30*D30)</f>
        <v>75</v>
      </c>
      <c r="E31" s="20"/>
      <c r="F31" s="20"/>
      <c r="G31" s="20"/>
      <c r="H31" s="21"/>
    </row>
    <row r="34" spans="2:8" ht="19.5" customHeight="1" x14ac:dyDescent="0.25">
      <c r="B34" s="243" t="s">
        <v>118</v>
      </c>
      <c r="C34" s="243"/>
      <c r="D34" s="243"/>
      <c r="E34" s="243"/>
      <c r="F34" s="243"/>
      <c r="G34" s="243"/>
      <c r="H34" s="243"/>
    </row>
    <row r="35" spans="2:8" ht="19.5" customHeight="1" x14ac:dyDescent="0.25">
      <c r="B35" s="239" t="s">
        <v>162</v>
      </c>
      <c r="C35" s="239"/>
      <c r="D35" s="239"/>
      <c r="E35" s="239"/>
      <c r="F35" s="239"/>
      <c r="G35" s="239"/>
      <c r="H35" s="239"/>
    </row>
    <row r="36" spans="2:8" ht="19.5" customHeight="1" x14ac:dyDescent="0.25">
      <c r="B36" s="2"/>
      <c r="C36" s="2"/>
      <c r="D36" s="2"/>
      <c r="E36" s="2"/>
      <c r="F36" s="2"/>
      <c r="G36" s="2"/>
      <c r="H36" s="2"/>
    </row>
  </sheetData>
  <sheetProtection algorithmName="SHA-512" hashValue="gDDD48iLGasoQep/Agd8MreZAUQb75RBf3ejTV0jhd6F3X5ruIwHaLLRr5WSrhiwvrJVvCo/x6NpCyi8HG3d/g==" saltValue="HBz/1eRWRpVIS5UOGrv9NQ==" spinCount="100000" sheet="1" objects="1" scenarios="1" selectLockedCells="1"/>
  <mergeCells count="4">
    <mergeCell ref="B4:H4"/>
    <mergeCell ref="D12:E12"/>
    <mergeCell ref="B34:H34"/>
    <mergeCell ref="B35:H35"/>
  </mergeCells>
  <hyperlinks>
    <hyperlink ref="H3" location="Main!A1" display="MAIN"/>
  </hyperlinks>
  <printOptions horizontalCentered="1"/>
  <pageMargins left="0.5" right="0.44" top="0.75" bottom="0.75" header="0.3" footer="0.3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showGridLines="0" workbookViewId="0"/>
  </sheetViews>
  <sheetFormatPr defaultColWidth="8.85546875" defaultRowHeight="21.75" customHeight="1" x14ac:dyDescent="0.2"/>
  <cols>
    <col min="1" max="1" width="5.5703125" style="79" customWidth="1"/>
    <col min="2" max="2" width="20.42578125" style="79" customWidth="1"/>
    <col min="3" max="3" width="12.7109375" style="79" customWidth="1"/>
    <col min="4" max="4" width="20.5703125" style="79" customWidth="1"/>
    <col min="5" max="11" width="8.85546875" style="79"/>
    <col min="12" max="13" width="13.28515625" style="79" customWidth="1"/>
    <col min="14" max="16384" width="8.85546875" style="79"/>
  </cols>
  <sheetData>
    <row r="1" spans="1:13" ht="21.75" customHeight="1" x14ac:dyDescent="0.35">
      <c r="A1" s="78"/>
      <c r="K1" s="244"/>
      <c r="L1" s="244"/>
      <c r="M1" s="244"/>
    </row>
    <row r="2" spans="1:13" ht="21.75" customHeight="1" thickBot="1" x14ac:dyDescent="0.25">
      <c r="B2" s="81" t="s">
        <v>88</v>
      </c>
      <c r="E2" s="80"/>
      <c r="F2" s="80"/>
    </row>
    <row r="3" spans="1:13" ht="21.75" customHeight="1" thickBot="1" x14ac:dyDescent="0.25">
      <c r="E3" s="80"/>
      <c r="F3" s="80"/>
      <c r="M3" s="63" t="s">
        <v>87</v>
      </c>
    </row>
    <row r="4" spans="1:13" ht="21.75" customHeight="1" thickTop="1" thickBot="1" x14ac:dyDescent="0.4">
      <c r="A4" s="26"/>
      <c r="B4" s="245" t="s">
        <v>89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</row>
    <row r="5" spans="1:13" ht="21.75" customHeight="1" thickTop="1" x14ac:dyDescent="0.2"/>
    <row r="8" spans="1:13" ht="21.75" customHeight="1" x14ac:dyDescent="0.2">
      <c r="B8" s="246" t="s">
        <v>90</v>
      </c>
      <c r="C8" s="247"/>
      <c r="D8" s="248"/>
    </row>
    <row r="9" spans="1:13" ht="21.75" customHeight="1" x14ac:dyDescent="0.2">
      <c r="B9" s="82" t="s">
        <v>91</v>
      </c>
      <c r="C9" s="83" t="s">
        <v>92</v>
      </c>
      <c r="D9" s="84" t="s">
        <v>93</v>
      </c>
    </row>
    <row r="10" spans="1:13" ht="21.75" customHeight="1" x14ac:dyDescent="0.2">
      <c r="A10" s="150">
        <v>1</v>
      </c>
      <c r="B10" s="85" t="s">
        <v>96</v>
      </c>
      <c r="C10" s="88">
        <v>12</v>
      </c>
      <c r="D10" s="91">
        <f>IF(C10="","",1-((C15-C10)/C15))</f>
        <v>7.6923076923076872E-2</v>
      </c>
    </row>
    <row r="11" spans="1:13" ht="21.75" customHeight="1" x14ac:dyDescent="0.2">
      <c r="A11" s="150">
        <v>2</v>
      </c>
      <c r="B11" s="86" t="s">
        <v>94</v>
      </c>
      <c r="C11" s="89">
        <v>20</v>
      </c>
      <c r="D11" s="91">
        <f>IF(C11="","",1-((C15-C11)/C15))</f>
        <v>0.12820512820512819</v>
      </c>
    </row>
    <row r="12" spans="1:13" ht="21.75" customHeight="1" x14ac:dyDescent="0.2">
      <c r="A12" s="150">
        <v>3</v>
      </c>
      <c r="B12" s="86" t="s">
        <v>97</v>
      </c>
      <c r="C12" s="89">
        <v>68</v>
      </c>
      <c r="D12" s="91">
        <f>IF(C12="","",1-((C15-C12)/C15))</f>
        <v>0.4358974358974359</v>
      </c>
    </row>
    <row r="13" spans="1:13" ht="21.75" customHeight="1" x14ac:dyDescent="0.2">
      <c r="A13" s="150">
        <v>4</v>
      </c>
      <c r="B13" s="86" t="s">
        <v>98</v>
      </c>
      <c r="C13" s="90">
        <v>34</v>
      </c>
      <c r="D13" s="91">
        <f>IF(C13="","",1-((C15-C13)/C15))</f>
        <v>0.21794871794871795</v>
      </c>
    </row>
    <row r="14" spans="1:13" ht="21.75" customHeight="1" x14ac:dyDescent="0.2">
      <c r="A14" s="150">
        <v>5</v>
      </c>
      <c r="B14" s="86" t="s">
        <v>99</v>
      </c>
      <c r="C14" s="89">
        <v>22</v>
      </c>
      <c r="D14" s="91">
        <f>IF(C14="","",1-((C15-C14)/C15))</f>
        <v>0.14102564102564108</v>
      </c>
    </row>
    <row r="15" spans="1:13" ht="21.75" customHeight="1" x14ac:dyDescent="0.2">
      <c r="B15" s="87" t="s">
        <v>95</v>
      </c>
      <c r="C15" s="172">
        <f>SUM(C10:C14)</f>
        <v>156</v>
      </c>
      <c r="D15" s="173">
        <f>SUM(D10:D14)</f>
        <v>1</v>
      </c>
    </row>
    <row r="25" spans="2:13" ht="21.75" customHeight="1" x14ac:dyDescent="0.2">
      <c r="B25" s="243" t="s">
        <v>118</v>
      </c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</row>
    <row r="26" spans="2:13" ht="21.75" customHeight="1" x14ac:dyDescent="0.2">
      <c r="B26" s="239" t="s">
        <v>162</v>
      </c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</row>
  </sheetData>
  <sheetProtection algorithmName="SHA-512" hashValue="ASfziHopvSOCwPOIPAecc8+Qcnz82Uku19kK0wEENhdw+U3i0wHDJiCDBUUmSrv9net3QlmTArXfqUHMWmzE2Q==" saltValue="q509Twiu0ugyzJgiRH0bqw==" spinCount="100000" sheet="1" selectLockedCells="1"/>
  <mergeCells count="5">
    <mergeCell ref="B26:M26"/>
    <mergeCell ref="K1:M1"/>
    <mergeCell ref="B4:M4"/>
    <mergeCell ref="B8:D8"/>
    <mergeCell ref="B25:M25"/>
  </mergeCells>
  <hyperlinks>
    <hyperlink ref="M3" location="Main!A1" display="MAIN"/>
  </hyperlinks>
  <pageMargins left="0.34" right="0.25" top="0.75" bottom="0.75" header="0.3" footer="0.3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workbookViewId="0">
      <selection activeCell="C9" sqref="C9"/>
    </sheetView>
  </sheetViews>
  <sheetFormatPr defaultRowHeight="18.75" customHeight="1" x14ac:dyDescent="0.25"/>
  <cols>
    <col min="1" max="1" width="4.7109375" customWidth="1"/>
    <col min="2" max="2" width="5.140625" customWidth="1"/>
    <col min="3" max="4" width="12" customWidth="1"/>
    <col min="5" max="5" width="5.140625" customWidth="1"/>
    <col min="6" max="7" width="12" customWidth="1"/>
    <col min="8" max="8" width="5.140625" customWidth="1"/>
    <col min="9" max="10" width="12" customWidth="1"/>
    <col min="11" max="11" width="5.140625" customWidth="1"/>
  </cols>
  <sheetData>
    <row r="1" spans="1:11" ht="18.75" customHeight="1" x14ac:dyDescent="0.25">
      <c r="A1" s="152"/>
    </row>
    <row r="2" spans="1:11" ht="27.75" customHeight="1" thickBot="1" x14ac:dyDescent="0.3"/>
    <row r="3" spans="1:11" ht="18.75" customHeight="1" thickBot="1" x14ac:dyDescent="0.3">
      <c r="J3" s="63" t="s">
        <v>87</v>
      </c>
    </row>
    <row r="4" spans="1:11" ht="18.75" customHeight="1" thickTop="1" x14ac:dyDescent="0.25">
      <c r="B4" s="25" t="s">
        <v>9</v>
      </c>
    </row>
    <row r="6" spans="1:11" ht="26.25" customHeight="1" x14ac:dyDescent="0.25">
      <c r="B6" s="249" t="s">
        <v>0</v>
      </c>
      <c r="C6" s="250"/>
      <c r="D6" s="250"/>
      <c r="E6" s="250"/>
      <c r="F6" s="250"/>
      <c r="G6" s="250"/>
      <c r="H6" s="250"/>
      <c r="I6" s="250"/>
      <c r="J6" s="250"/>
      <c r="K6" s="251"/>
    </row>
    <row r="7" spans="1:11" ht="18.75" customHeight="1" x14ac:dyDescent="0.25">
      <c r="B7" s="1"/>
      <c r="C7" s="2"/>
      <c r="D7" s="2"/>
      <c r="E7" s="2"/>
      <c r="F7" s="2"/>
      <c r="G7" s="2"/>
      <c r="H7" s="2"/>
      <c r="I7" s="2"/>
      <c r="J7" s="2"/>
      <c r="K7" s="3"/>
    </row>
    <row r="8" spans="1:11" ht="18.75" customHeight="1" x14ac:dyDescent="0.25">
      <c r="B8" s="1"/>
      <c r="C8" s="252" t="s">
        <v>6</v>
      </c>
      <c r="D8" s="253"/>
      <c r="E8" s="2"/>
      <c r="F8" s="252" t="s">
        <v>3</v>
      </c>
      <c r="G8" s="253"/>
      <c r="H8" s="2"/>
      <c r="I8" s="252" t="s">
        <v>2</v>
      </c>
      <c r="J8" s="253"/>
      <c r="K8" s="3"/>
    </row>
    <row r="9" spans="1:11" ht="18.75" customHeight="1" x14ac:dyDescent="0.25">
      <c r="B9" s="1"/>
      <c r="C9" s="4">
        <v>1000</v>
      </c>
      <c r="D9" s="5">
        <v>10</v>
      </c>
      <c r="E9" s="2"/>
      <c r="F9" s="14">
        <v>20</v>
      </c>
      <c r="G9" s="15">
        <v>12</v>
      </c>
      <c r="H9" s="2"/>
      <c r="I9" s="6">
        <v>0.1</v>
      </c>
      <c r="J9" s="7">
        <v>0.34</v>
      </c>
      <c r="K9" s="3"/>
    </row>
    <row r="10" spans="1:11" ht="18.75" customHeight="1" x14ac:dyDescent="0.25">
      <c r="B10" s="1"/>
      <c r="C10" s="4">
        <v>500</v>
      </c>
      <c r="D10" s="8">
        <f>IF(C11="","",D11-(((C11-C10)/(C11-C9))*(D11-D9)))</f>
        <v>48.333333333333336</v>
      </c>
      <c r="E10" s="2"/>
      <c r="F10" s="14">
        <v>50</v>
      </c>
      <c r="G10" s="16">
        <f>IF(F11="","",G11-(((F11-F10)/(F11-F9))*(G11-G9)))</f>
        <v>15</v>
      </c>
      <c r="H10" s="2"/>
      <c r="I10" s="6">
        <v>0.2</v>
      </c>
      <c r="J10" s="9">
        <f>IF(I11="","",J11-(((I11-I10)/(I11-I9))*(J11-J9)))</f>
        <v>0.39675000000000005</v>
      </c>
      <c r="K10" s="3"/>
    </row>
    <row r="11" spans="1:11" ht="18.75" customHeight="1" x14ac:dyDescent="0.25">
      <c r="B11" s="1"/>
      <c r="C11" s="10">
        <v>400</v>
      </c>
      <c r="D11" s="11">
        <v>56</v>
      </c>
      <c r="E11" s="2"/>
      <c r="F11" s="17">
        <v>80</v>
      </c>
      <c r="G11" s="18">
        <v>18</v>
      </c>
      <c r="H11" s="2"/>
      <c r="I11" s="12">
        <v>0.5</v>
      </c>
      <c r="J11" s="13">
        <v>0.56699999999999995</v>
      </c>
      <c r="K11" s="3"/>
    </row>
    <row r="12" spans="1:11" ht="18.75" customHeight="1" x14ac:dyDescent="0.25">
      <c r="B12" s="19"/>
      <c r="C12" s="20"/>
      <c r="D12" s="20"/>
      <c r="E12" s="20"/>
      <c r="F12" s="20"/>
      <c r="G12" s="20"/>
      <c r="H12" s="20"/>
      <c r="I12" s="20"/>
      <c r="J12" s="20"/>
      <c r="K12" s="21"/>
    </row>
    <row r="15" spans="1:11" ht="27" customHeight="1" x14ac:dyDescent="0.25">
      <c r="B15" s="249" t="s">
        <v>4</v>
      </c>
      <c r="C15" s="250"/>
      <c r="D15" s="250"/>
      <c r="E15" s="250"/>
      <c r="F15" s="250"/>
      <c r="G15" s="250"/>
      <c r="H15" s="250"/>
      <c r="I15" s="250"/>
      <c r="J15" s="250"/>
      <c r="K15" s="251"/>
    </row>
    <row r="16" spans="1:11" ht="18.75" customHeight="1" x14ac:dyDescent="0.25">
      <c r="B16" s="254" t="s">
        <v>5</v>
      </c>
      <c r="C16" s="255"/>
      <c r="D16" s="255"/>
      <c r="E16" s="255"/>
      <c r="F16" s="255"/>
      <c r="G16" s="255"/>
      <c r="H16" s="255"/>
      <c r="I16" s="255"/>
      <c r="J16" s="255"/>
      <c r="K16" s="256"/>
    </row>
    <row r="17" spans="2:11" ht="18.75" customHeight="1" x14ac:dyDescent="0.25">
      <c r="B17" s="1"/>
      <c r="C17" s="252" t="s">
        <v>6</v>
      </c>
      <c r="D17" s="253"/>
      <c r="F17" s="252" t="s">
        <v>3</v>
      </c>
      <c r="G17" s="253"/>
      <c r="H17" s="2"/>
      <c r="I17" s="252" t="s">
        <v>2</v>
      </c>
      <c r="J17" s="253"/>
      <c r="K17" s="3"/>
    </row>
    <row r="18" spans="2:11" ht="18.75" customHeight="1" x14ac:dyDescent="0.25">
      <c r="B18" s="1"/>
      <c r="C18" s="4">
        <v>10</v>
      </c>
      <c r="D18" s="8">
        <f>IF(D19="","",D19/C19*C18)</f>
        <v>50</v>
      </c>
      <c r="F18" s="14">
        <v>45.8</v>
      </c>
      <c r="G18" s="16">
        <f>IF(G19="","",G19/F19*F18)</f>
        <v>688.76153846153841</v>
      </c>
      <c r="H18" s="2"/>
      <c r="I18" s="6">
        <v>0.1</v>
      </c>
      <c r="J18" s="9">
        <f>IF(J19="","",J19/I19*I18)</f>
        <v>0.25</v>
      </c>
      <c r="K18" s="3"/>
    </row>
    <row r="19" spans="2:11" ht="18.75" customHeight="1" x14ac:dyDescent="0.25">
      <c r="B19" s="1"/>
      <c r="C19" s="10">
        <v>20</v>
      </c>
      <c r="D19" s="11">
        <v>100</v>
      </c>
      <c r="F19" s="17">
        <v>15.6</v>
      </c>
      <c r="G19" s="18">
        <v>234.6</v>
      </c>
      <c r="H19" s="2"/>
      <c r="I19" s="12">
        <v>0.5</v>
      </c>
      <c r="J19" s="13">
        <v>1.25</v>
      </c>
      <c r="K19" s="3"/>
    </row>
    <row r="20" spans="2:11" ht="18.75" customHeight="1" x14ac:dyDescent="0.25">
      <c r="B20" s="19"/>
      <c r="C20" s="20"/>
      <c r="D20" s="20"/>
      <c r="E20" s="20"/>
      <c r="F20" s="20"/>
      <c r="G20" s="20"/>
      <c r="H20" s="20"/>
      <c r="I20" s="20"/>
      <c r="J20" s="20"/>
      <c r="K20" s="21"/>
    </row>
    <row r="21" spans="2:11" ht="18.75" customHeight="1" x14ac:dyDescent="0.25">
      <c r="B21" s="254" t="s">
        <v>7</v>
      </c>
      <c r="C21" s="255"/>
      <c r="D21" s="255"/>
      <c r="E21" s="255"/>
      <c r="F21" s="255"/>
      <c r="G21" s="255"/>
      <c r="H21" s="255"/>
      <c r="I21" s="255"/>
      <c r="J21" s="255"/>
      <c r="K21" s="256"/>
    </row>
    <row r="22" spans="2:11" ht="18.75" customHeight="1" x14ac:dyDescent="0.25">
      <c r="B22" s="1"/>
      <c r="C22" s="252" t="s">
        <v>1</v>
      </c>
      <c r="D22" s="253"/>
      <c r="E22" s="2"/>
      <c r="F22" s="252" t="s">
        <v>3</v>
      </c>
      <c r="G22" s="253"/>
      <c r="H22" s="2"/>
      <c r="I22" s="252" t="s">
        <v>2</v>
      </c>
      <c r="J22" s="253"/>
      <c r="K22" s="3"/>
    </row>
    <row r="23" spans="2:11" ht="18.75" customHeight="1" x14ac:dyDescent="0.25">
      <c r="B23" s="1"/>
      <c r="C23" s="4">
        <v>10</v>
      </c>
      <c r="D23" s="5">
        <v>50</v>
      </c>
      <c r="E23" s="2"/>
      <c r="F23" s="14">
        <v>15.6</v>
      </c>
      <c r="G23" s="15">
        <v>234.6</v>
      </c>
      <c r="H23" s="2"/>
      <c r="I23" s="6">
        <v>15.6</v>
      </c>
      <c r="J23" s="7">
        <v>234.6</v>
      </c>
      <c r="K23" s="3"/>
    </row>
    <row r="24" spans="2:11" ht="18.75" customHeight="1" x14ac:dyDescent="0.25">
      <c r="B24" s="1"/>
      <c r="C24" s="10">
        <v>20</v>
      </c>
      <c r="D24" s="22">
        <f>IF(D23="","",D23/C23*C24)</f>
        <v>100</v>
      </c>
      <c r="E24" s="2"/>
      <c r="F24" s="17">
        <v>45.8</v>
      </c>
      <c r="G24" s="23">
        <f>IF(G23="","",G23/F23*F24)</f>
        <v>688.76153846153841</v>
      </c>
      <c r="H24" s="2"/>
      <c r="I24" s="12">
        <v>45.8</v>
      </c>
      <c r="J24" s="24">
        <f>IF(J23="","",J23/I23*I24)</f>
        <v>688.76153846153841</v>
      </c>
      <c r="K24" s="3"/>
    </row>
    <row r="25" spans="2:11" ht="18.75" customHeight="1" x14ac:dyDescent="0.25">
      <c r="B25" s="19"/>
      <c r="C25" s="20"/>
      <c r="D25" s="20"/>
      <c r="E25" s="20"/>
      <c r="F25" s="20"/>
      <c r="G25" s="20"/>
      <c r="H25" s="20"/>
      <c r="I25" s="20"/>
      <c r="J25" s="20"/>
      <c r="K25" s="21"/>
    </row>
    <row r="27" spans="2:11" ht="18.75" customHeight="1" x14ac:dyDescent="0.25">
      <c r="B27" s="243" t="s">
        <v>118</v>
      </c>
      <c r="C27" s="243"/>
      <c r="D27" s="243"/>
      <c r="E27" s="243"/>
      <c r="F27" s="243"/>
      <c r="G27" s="243"/>
      <c r="H27" s="243"/>
      <c r="I27" s="243"/>
      <c r="J27" s="243"/>
      <c r="K27" s="243"/>
    </row>
    <row r="28" spans="2:11" ht="18.75" customHeight="1" x14ac:dyDescent="0.25">
      <c r="B28" s="239" t="s">
        <v>162</v>
      </c>
      <c r="C28" s="239"/>
      <c r="D28" s="239"/>
      <c r="E28" s="239"/>
      <c r="F28" s="239"/>
      <c r="G28" s="239"/>
      <c r="H28" s="239"/>
      <c r="I28" s="239"/>
      <c r="J28" s="239"/>
      <c r="K28" s="239"/>
    </row>
  </sheetData>
  <sheetProtection algorithmName="SHA-512" hashValue="c3HbdtFEptErwhO8lmeL2XGkr+o3u3Yz7hBM3ctQN5tgbiuqx+VH4xZJCwCNuwf/K+U3SEW6Di2daaLQsfeyrw==" saltValue="L7OstzSCumzYCa+Ic5yYJA==" spinCount="100000" sheet="1" objects="1" scenarios="1" selectLockedCells="1"/>
  <mergeCells count="15">
    <mergeCell ref="B27:K27"/>
    <mergeCell ref="B28:K28"/>
    <mergeCell ref="B6:K6"/>
    <mergeCell ref="B15:K15"/>
    <mergeCell ref="C8:D8"/>
    <mergeCell ref="I8:J8"/>
    <mergeCell ref="F8:G8"/>
    <mergeCell ref="C22:D22"/>
    <mergeCell ref="I22:J22"/>
    <mergeCell ref="F22:G22"/>
    <mergeCell ref="B16:K16"/>
    <mergeCell ref="B21:K21"/>
    <mergeCell ref="C17:D17"/>
    <mergeCell ref="I17:J17"/>
    <mergeCell ref="F17:G17"/>
  </mergeCells>
  <hyperlinks>
    <hyperlink ref="J3" location="Main!A1" display="MAIN"/>
  </hyperlinks>
  <pageMargins left="0.44" right="0.36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workbookViewId="0"/>
  </sheetViews>
  <sheetFormatPr defaultRowHeight="18.75" customHeight="1" x14ac:dyDescent="0.25"/>
  <cols>
    <col min="1" max="1" width="4.28515625" customWidth="1"/>
    <col min="2" max="2" width="4" customWidth="1"/>
    <col min="3" max="3" width="25.5703125" customWidth="1"/>
    <col min="4" max="4" width="14" customWidth="1"/>
    <col min="5" max="5" width="4" customWidth="1"/>
    <col min="6" max="6" width="4.28515625" customWidth="1"/>
    <col min="7" max="7" width="25.5703125" customWidth="1"/>
    <col min="8" max="8" width="14" customWidth="1"/>
    <col min="9" max="9" width="4" customWidth="1"/>
    <col min="10" max="10" width="3.85546875" customWidth="1"/>
    <col min="11" max="11" width="25.5703125" customWidth="1"/>
    <col min="12" max="12" width="14" customWidth="1"/>
    <col min="13" max="13" width="4" customWidth="1"/>
  </cols>
  <sheetData>
    <row r="1" spans="1:13" ht="18.75" customHeight="1" x14ac:dyDescent="0.25">
      <c r="A1" s="152"/>
    </row>
    <row r="3" spans="1:13" ht="18.75" customHeight="1" thickBot="1" x14ac:dyDescent="0.3">
      <c r="B3" s="25" t="s">
        <v>9</v>
      </c>
    </row>
    <row r="4" spans="1:13" ht="18.75" customHeight="1" thickBot="1" x14ac:dyDescent="0.3">
      <c r="L4" s="63" t="s">
        <v>87</v>
      </c>
    </row>
    <row r="5" spans="1:13" ht="27.75" customHeight="1" thickTop="1" thickBot="1" x14ac:dyDescent="0.4">
      <c r="B5" s="261" t="s">
        <v>134</v>
      </c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</row>
    <row r="6" spans="1:13" ht="18.75" customHeight="1" thickTop="1" x14ac:dyDescent="0.25"/>
    <row r="7" spans="1:13" ht="18.75" customHeight="1" thickBot="1" x14ac:dyDescent="0.3">
      <c r="B7" s="154"/>
      <c r="C7" s="60"/>
      <c r="D7" s="60"/>
      <c r="E7" s="61"/>
      <c r="F7" s="154"/>
      <c r="G7" s="60"/>
      <c r="H7" s="60"/>
      <c r="I7" s="61"/>
      <c r="J7" s="154"/>
      <c r="K7" s="60"/>
      <c r="L7" s="60"/>
      <c r="M7" s="61"/>
    </row>
    <row r="8" spans="1:13" ht="18.75" customHeight="1" x14ac:dyDescent="0.25">
      <c r="B8" s="1"/>
      <c r="C8" s="257" t="s">
        <v>143</v>
      </c>
      <c r="D8" s="258"/>
      <c r="E8" s="3"/>
      <c r="F8" s="1"/>
      <c r="G8" s="257" t="s">
        <v>142</v>
      </c>
      <c r="H8" s="258"/>
      <c r="I8" s="3"/>
      <c r="J8" s="1"/>
      <c r="K8" s="257" t="s">
        <v>141</v>
      </c>
      <c r="L8" s="258"/>
      <c r="M8" s="3"/>
    </row>
    <row r="9" spans="1:13" ht="18.75" customHeight="1" x14ac:dyDescent="0.25">
      <c r="B9" s="1"/>
      <c r="C9" s="203" t="s">
        <v>135</v>
      </c>
      <c r="D9" s="200">
        <v>2000</v>
      </c>
      <c r="E9" s="3"/>
      <c r="F9" s="1"/>
      <c r="G9" s="192" t="s">
        <v>138</v>
      </c>
      <c r="H9" s="200">
        <v>1000</v>
      </c>
      <c r="I9" s="3"/>
      <c r="J9" s="1"/>
      <c r="K9" s="192" t="s">
        <v>135</v>
      </c>
      <c r="L9" s="193">
        <v>1000</v>
      </c>
      <c r="M9" s="3"/>
    </row>
    <row r="10" spans="1:13" ht="3" customHeight="1" x14ac:dyDescent="0.25">
      <c r="B10" s="1"/>
      <c r="C10" s="208"/>
      <c r="D10" s="209"/>
      <c r="E10" s="197"/>
      <c r="F10" s="198"/>
      <c r="G10" s="210" t="s">
        <v>140</v>
      </c>
      <c r="H10" s="207">
        <f>H13-H9</f>
        <v>333.33333333333326</v>
      </c>
      <c r="I10" s="197"/>
      <c r="J10" s="198"/>
      <c r="K10" s="208"/>
      <c r="L10" s="209"/>
      <c r="M10" s="3"/>
    </row>
    <row r="11" spans="1:13" ht="18.75" customHeight="1" x14ac:dyDescent="0.25">
      <c r="B11" s="1"/>
      <c r="C11" s="203" t="s">
        <v>144</v>
      </c>
      <c r="D11" s="201">
        <v>0.75</v>
      </c>
      <c r="E11" s="3"/>
      <c r="F11" s="1"/>
      <c r="G11" s="192" t="s">
        <v>144</v>
      </c>
      <c r="H11" s="201">
        <v>0.75</v>
      </c>
      <c r="I11" s="3"/>
      <c r="J11" s="1"/>
      <c r="K11" s="203" t="s">
        <v>138</v>
      </c>
      <c r="L11" s="200">
        <v>300</v>
      </c>
      <c r="M11" s="3"/>
    </row>
    <row r="12" spans="1:13" ht="3" customHeight="1" x14ac:dyDescent="0.25">
      <c r="B12" s="1"/>
      <c r="C12" s="204"/>
      <c r="D12" s="205"/>
      <c r="E12" s="197"/>
      <c r="F12" s="198"/>
      <c r="G12" s="208"/>
      <c r="H12" s="211"/>
      <c r="I12" s="197"/>
      <c r="J12" s="198"/>
      <c r="K12" s="212" t="s">
        <v>140</v>
      </c>
      <c r="L12" s="213">
        <f>L9-L11</f>
        <v>700</v>
      </c>
      <c r="M12" s="3"/>
    </row>
    <row r="13" spans="1:13" ht="18.75" customHeight="1" x14ac:dyDescent="0.25">
      <c r="B13" s="1"/>
      <c r="C13" s="203" t="s">
        <v>137</v>
      </c>
      <c r="D13" s="202">
        <f>D9*D11</f>
        <v>1500</v>
      </c>
      <c r="E13" s="3"/>
      <c r="F13" s="1"/>
      <c r="G13" s="192" t="s">
        <v>136</v>
      </c>
      <c r="H13" s="202">
        <f>H9/H11</f>
        <v>1333.3333333333333</v>
      </c>
      <c r="I13" s="3"/>
      <c r="J13" s="1"/>
      <c r="K13" s="192" t="s">
        <v>139</v>
      </c>
      <c r="L13" s="199">
        <f>L11/L9</f>
        <v>0.3</v>
      </c>
      <c r="M13" s="3"/>
    </row>
    <row r="14" spans="1:13" ht="3" customHeight="1" x14ac:dyDescent="0.25">
      <c r="B14" s="1"/>
      <c r="C14" s="206" t="s">
        <v>140</v>
      </c>
      <c r="D14" s="207">
        <f>D9-D13</f>
        <v>500</v>
      </c>
      <c r="E14" s="3"/>
      <c r="F14" s="1"/>
      <c r="G14" s="194"/>
      <c r="H14" s="195"/>
      <c r="I14" s="3"/>
      <c r="J14" s="1"/>
      <c r="K14" s="194"/>
      <c r="L14" s="196"/>
      <c r="M14" s="3"/>
    </row>
    <row r="15" spans="1:13" ht="18.75" customHeight="1" thickBot="1" x14ac:dyDescent="0.3">
      <c r="B15" s="1"/>
      <c r="C15" s="259" t="str">
        <f>TEXT(D11,"0.0%") &amp; " of " &amp; TEXT(D9,"#,##0.0") &amp;" is " &amp; TEXT(D13,"#,##0.0")</f>
        <v>75.0% of 2,000.0 is 1,500.0</v>
      </c>
      <c r="D15" s="260"/>
      <c r="E15" s="3"/>
      <c r="F15" s="1"/>
      <c r="G15" s="259" t="str">
        <f>TEXT(H9,"#,##0.0") &amp; " is " &amp; TEXT(H11,"0.0%") &amp; " of " &amp; TEXT(H13,"#,##0.0")</f>
        <v>1,000.0 is 75.0% of 1,333.3</v>
      </c>
      <c r="H15" s="260"/>
      <c r="I15" s="3"/>
      <c r="J15" s="1"/>
      <c r="K15" s="259" t="str">
        <f>TEXT(L11,"#,##0.0") &amp; " out of " &amp; TEXT(L9,"#,##0.0") &amp; " is " &amp; TEXT(L13,"0.00%")</f>
        <v>300.0 out of 1,000.0 is 30.00%</v>
      </c>
      <c r="L15" s="260"/>
      <c r="M15" s="3"/>
    </row>
    <row r="16" spans="1:13" ht="18.75" customHeight="1" x14ac:dyDescent="0.25">
      <c r="B16" s="1"/>
      <c r="C16" s="2"/>
      <c r="D16" s="2"/>
      <c r="E16" s="3"/>
      <c r="F16" s="1"/>
      <c r="G16" s="2"/>
      <c r="H16" s="2"/>
      <c r="I16" s="3"/>
      <c r="J16" s="1"/>
      <c r="K16" s="2"/>
      <c r="L16" s="2"/>
      <c r="M16" s="3"/>
    </row>
    <row r="17" spans="2:13" ht="18.75" customHeight="1" x14ac:dyDescent="0.25">
      <c r="B17" s="1"/>
      <c r="C17" s="2"/>
      <c r="D17" s="2"/>
      <c r="E17" s="3"/>
      <c r="F17" s="1"/>
      <c r="G17" s="2"/>
      <c r="H17" s="2"/>
      <c r="I17" s="3"/>
      <c r="J17" s="1"/>
      <c r="K17" s="2"/>
      <c r="L17" s="2"/>
      <c r="M17" s="3"/>
    </row>
    <row r="18" spans="2:13" ht="18.75" customHeight="1" x14ac:dyDescent="0.25">
      <c r="B18" s="1"/>
      <c r="C18" s="2"/>
      <c r="D18" s="2"/>
      <c r="E18" s="3"/>
      <c r="F18" s="1"/>
      <c r="G18" s="2"/>
      <c r="H18" s="2"/>
      <c r="I18" s="3"/>
      <c r="J18" s="1"/>
      <c r="K18" s="2"/>
      <c r="L18" s="2"/>
      <c r="M18" s="3"/>
    </row>
    <row r="19" spans="2:13" ht="18.75" customHeight="1" x14ac:dyDescent="0.25">
      <c r="B19" s="1"/>
      <c r="C19" s="2"/>
      <c r="D19" s="2"/>
      <c r="E19" s="3"/>
      <c r="F19" s="1"/>
      <c r="G19" s="2"/>
      <c r="H19" s="2"/>
      <c r="I19" s="3"/>
      <c r="J19" s="1"/>
      <c r="K19" s="2"/>
      <c r="L19" s="2"/>
      <c r="M19" s="3"/>
    </row>
    <row r="20" spans="2:13" ht="18.75" customHeight="1" x14ac:dyDescent="0.25">
      <c r="B20" s="1"/>
      <c r="C20" s="2"/>
      <c r="D20" s="2"/>
      <c r="E20" s="3"/>
      <c r="F20" s="1"/>
      <c r="G20" s="2"/>
      <c r="H20" s="2"/>
      <c r="I20" s="3"/>
      <c r="J20" s="1"/>
      <c r="K20" s="2"/>
      <c r="L20" s="2"/>
      <c r="M20" s="3"/>
    </row>
    <row r="21" spans="2:13" ht="18.75" customHeight="1" x14ac:dyDescent="0.25">
      <c r="B21" s="1"/>
      <c r="C21" s="2"/>
      <c r="D21" s="2"/>
      <c r="E21" s="3"/>
      <c r="F21" s="1"/>
      <c r="G21" s="2"/>
      <c r="H21" s="2"/>
      <c r="I21" s="3"/>
      <c r="J21" s="1"/>
      <c r="K21" s="2"/>
      <c r="L21" s="2"/>
      <c r="M21" s="3"/>
    </row>
    <row r="22" spans="2:13" ht="18.75" customHeight="1" x14ac:dyDescent="0.25">
      <c r="B22" s="1"/>
      <c r="C22" s="2"/>
      <c r="D22" s="2"/>
      <c r="E22" s="3"/>
      <c r="F22" s="1"/>
      <c r="G22" s="2"/>
      <c r="H22" s="2"/>
      <c r="I22" s="3"/>
      <c r="J22" s="1"/>
      <c r="K22" s="2"/>
      <c r="L22" s="2"/>
      <c r="M22" s="3"/>
    </row>
    <row r="23" spans="2:13" ht="18.75" customHeight="1" x14ac:dyDescent="0.25">
      <c r="B23" s="1"/>
      <c r="C23" s="2"/>
      <c r="D23" s="2"/>
      <c r="E23" s="3"/>
      <c r="F23" s="1"/>
      <c r="G23" s="2"/>
      <c r="H23" s="2"/>
      <c r="I23" s="3"/>
      <c r="J23" s="1"/>
      <c r="K23" s="2"/>
      <c r="L23" s="2"/>
      <c r="M23" s="3"/>
    </row>
    <row r="24" spans="2:13" ht="18.75" customHeight="1" x14ac:dyDescent="0.25">
      <c r="B24" s="1"/>
      <c r="C24" s="2"/>
      <c r="D24" s="2"/>
      <c r="E24" s="3"/>
      <c r="F24" s="1"/>
      <c r="G24" s="2"/>
      <c r="H24" s="2"/>
      <c r="I24" s="3"/>
      <c r="J24" s="1"/>
      <c r="K24" s="2"/>
      <c r="L24" s="2"/>
      <c r="M24" s="3"/>
    </row>
    <row r="25" spans="2:13" ht="18.75" customHeight="1" x14ac:dyDescent="0.25">
      <c r="B25" s="1"/>
      <c r="C25" s="2"/>
      <c r="D25" s="2"/>
      <c r="E25" s="3"/>
      <c r="F25" s="1"/>
      <c r="G25" s="2"/>
      <c r="H25" s="2"/>
      <c r="I25" s="3"/>
      <c r="J25" s="1"/>
      <c r="K25" s="2"/>
      <c r="L25" s="2"/>
      <c r="M25" s="3"/>
    </row>
    <row r="26" spans="2:13" ht="18.75" customHeight="1" x14ac:dyDescent="0.25">
      <c r="B26" s="1"/>
      <c r="C26" s="2"/>
      <c r="D26" s="2"/>
      <c r="E26" s="3"/>
      <c r="F26" s="1"/>
      <c r="G26" s="2"/>
      <c r="H26" s="2"/>
      <c r="I26" s="3"/>
      <c r="J26" s="1"/>
      <c r="K26" s="2"/>
      <c r="L26" s="2"/>
      <c r="M26" s="3"/>
    </row>
    <row r="27" spans="2:13" ht="18.75" customHeight="1" x14ac:dyDescent="0.25">
      <c r="B27" s="1"/>
      <c r="C27" s="2"/>
      <c r="D27" s="2"/>
      <c r="E27" s="3"/>
      <c r="F27" s="1"/>
      <c r="G27" s="2"/>
      <c r="H27" s="2"/>
      <c r="I27" s="3"/>
      <c r="J27" s="1"/>
      <c r="K27" s="2"/>
      <c r="L27" s="2"/>
      <c r="M27" s="3"/>
    </row>
    <row r="28" spans="2:13" ht="18.75" customHeight="1" x14ac:dyDescent="0.25">
      <c r="B28" s="19"/>
      <c r="C28" s="20"/>
      <c r="D28" s="20"/>
      <c r="E28" s="21"/>
      <c r="F28" s="19"/>
      <c r="G28" s="20"/>
      <c r="H28" s="20"/>
      <c r="I28" s="21"/>
      <c r="J28" s="19"/>
      <c r="K28" s="20"/>
      <c r="L28" s="20"/>
      <c r="M28" s="21"/>
    </row>
    <row r="30" spans="2:13" ht="18.75" customHeight="1" x14ac:dyDescent="0.25">
      <c r="B30" s="243" t="s">
        <v>118</v>
      </c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</row>
    <row r="31" spans="2:13" ht="18.75" customHeight="1" x14ac:dyDescent="0.25">
      <c r="B31" s="239" t="s">
        <v>162</v>
      </c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</row>
  </sheetData>
  <sheetProtection algorithmName="SHA-512" hashValue="OOKHkqeYrA83dUNNW1PVGO0G9hTYYim95iSVnX5iOCO/eLT+eh7QbXFuuIHPvB3A1AQGUN9hFxEajwCoWNh/HQ==" saltValue="p6AxS/sujuDpQzBN2+0zOA==" spinCount="100000" sheet="1" objects="1" scenarios="1" selectLockedCells="1"/>
  <mergeCells count="9">
    <mergeCell ref="K8:L8"/>
    <mergeCell ref="K15:L15"/>
    <mergeCell ref="B30:M30"/>
    <mergeCell ref="B31:M31"/>
    <mergeCell ref="B5:M5"/>
    <mergeCell ref="G8:H8"/>
    <mergeCell ref="G15:H15"/>
    <mergeCell ref="C8:D8"/>
    <mergeCell ref="C15:D15"/>
  </mergeCells>
  <hyperlinks>
    <hyperlink ref="L4" location="Main!A1" display="MAIN"/>
  </hyperlinks>
  <pageMargins left="0.44" right="0.36" top="0.75" bottom="0.75" header="0.3" footer="0.3"/>
  <pageSetup scale="6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showGridLines="0" workbookViewId="0">
      <selection activeCell="D15" sqref="D15"/>
    </sheetView>
  </sheetViews>
  <sheetFormatPr defaultRowHeight="21.75" customHeight="1" x14ac:dyDescent="0.25"/>
  <cols>
    <col min="1" max="1" width="4.85546875" customWidth="1"/>
    <col min="2" max="2" width="14.42578125" customWidth="1"/>
    <col min="3" max="3" width="41.7109375" customWidth="1"/>
    <col min="4" max="4" width="20.140625" customWidth="1"/>
    <col min="5" max="5" width="14.42578125" customWidth="1"/>
  </cols>
  <sheetData>
    <row r="1" spans="1:5" ht="21.75" customHeight="1" x14ac:dyDescent="0.25">
      <c r="A1" s="152"/>
    </row>
    <row r="2" spans="1:5" ht="21.75" customHeight="1" thickBot="1" x14ac:dyDescent="0.3">
      <c r="A2" s="152"/>
    </row>
    <row r="3" spans="1:5" ht="21.75" customHeight="1" thickBot="1" x14ac:dyDescent="0.3">
      <c r="E3" s="63" t="s">
        <v>87</v>
      </c>
    </row>
    <row r="4" spans="1:5" ht="21.75" customHeight="1" thickTop="1" x14ac:dyDescent="0.25"/>
    <row r="5" spans="1:5" ht="26.25" customHeight="1" thickBot="1" x14ac:dyDescent="0.3">
      <c r="B5" s="241" t="s">
        <v>150</v>
      </c>
      <c r="C5" s="241"/>
      <c r="D5" s="241"/>
      <c r="E5" s="241"/>
    </row>
    <row r="6" spans="1:5" ht="21.75" customHeight="1" thickTop="1" thickBot="1" x14ac:dyDescent="0.3">
      <c r="B6" s="1"/>
      <c r="C6" s="2"/>
      <c r="D6" s="2"/>
      <c r="E6" s="64"/>
    </row>
    <row r="7" spans="1:5" ht="21.75" customHeight="1" x14ac:dyDescent="0.25">
      <c r="B7" s="1"/>
      <c r="C7" s="262" t="s">
        <v>151</v>
      </c>
      <c r="D7" s="263"/>
      <c r="E7" s="64"/>
    </row>
    <row r="8" spans="1:5" ht="21.75" customHeight="1" x14ac:dyDescent="0.25">
      <c r="B8" s="1"/>
      <c r="C8" s="218" t="s">
        <v>152</v>
      </c>
      <c r="D8" s="219">
        <v>93678</v>
      </c>
      <c r="E8" s="64"/>
    </row>
    <row r="9" spans="1:5" ht="21.75" customHeight="1" x14ac:dyDescent="0.25">
      <c r="B9" s="1"/>
      <c r="C9" s="220" t="s">
        <v>153</v>
      </c>
      <c r="D9" s="221">
        <v>0.15229999999999999</v>
      </c>
      <c r="E9" s="64"/>
    </row>
    <row r="10" spans="1:5" ht="21.75" customHeight="1" x14ac:dyDescent="0.25">
      <c r="B10" s="1"/>
      <c r="C10" s="222" t="s">
        <v>154</v>
      </c>
      <c r="D10" s="216">
        <f>D8*D9+D8</f>
        <v>107945.1594</v>
      </c>
      <c r="E10" s="64"/>
    </row>
    <row r="11" spans="1:5" ht="21.75" customHeight="1" x14ac:dyDescent="0.25">
      <c r="B11" s="1"/>
      <c r="C11" s="264" t="str">
        <f>"Add "&amp; TEXT(D9,"0.00%") &amp; " To " &amp; TEXT(D8,"#,##0.00") &amp; " = "&amp; TEXT(D10,"#,##0.00")</f>
        <v>Add 15.23% To 93,678.00 = 107,945.16</v>
      </c>
      <c r="D11" s="265"/>
      <c r="E11" s="64"/>
    </row>
    <row r="12" spans="1:5" ht="21.75" customHeight="1" thickBot="1" x14ac:dyDescent="0.3">
      <c r="B12" s="1"/>
      <c r="C12" s="269" t="str">
        <f>TEXT(D8,"#,##0.00") &amp; " Plus " &amp; TEXT(D9, "0.00%") &amp; " = "&amp; TEXT(D10,"#,##0.00")</f>
        <v>93,678.00 Plus 15.23% = 107,945.16</v>
      </c>
      <c r="D12" s="270"/>
      <c r="E12" s="64"/>
    </row>
    <row r="13" spans="1:5" ht="21.75" customHeight="1" thickBot="1" x14ac:dyDescent="0.3">
      <c r="B13" s="1"/>
      <c r="C13" s="2"/>
      <c r="D13" s="69"/>
      <c r="E13" s="64"/>
    </row>
    <row r="14" spans="1:5" ht="21.75" customHeight="1" x14ac:dyDescent="0.25">
      <c r="B14" s="1"/>
      <c r="C14" s="262" t="s">
        <v>155</v>
      </c>
      <c r="D14" s="263"/>
      <c r="E14" s="64"/>
    </row>
    <row r="15" spans="1:5" ht="21.75" customHeight="1" x14ac:dyDescent="0.25">
      <c r="B15" s="1"/>
      <c r="C15" s="218" t="s">
        <v>152</v>
      </c>
      <c r="D15" s="219">
        <v>130000</v>
      </c>
      <c r="E15" s="64"/>
    </row>
    <row r="16" spans="1:5" ht="21.75" customHeight="1" x14ac:dyDescent="0.25">
      <c r="B16" s="1"/>
      <c r="C16" s="220" t="s">
        <v>156</v>
      </c>
      <c r="D16" s="221">
        <v>0.1</v>
      </c>
      <c r="E16" s="64"/>
    </row>
    <row r="17" spans="2:5" ht="21.75" customHeight="1" x14ac:dyDescent="0.25">
      <c r="B17" s="1"/>
      <c r="C17" s="222" t="s">
        <v>154</v>
      </c>
      <c r="D17" s="216">
        <f>D15-(D15*D16)</f>
        <v>117000</v>
      </c>
      <c r="E17" s="64"/>
    </row>
    <row r="18" spans="2:5" ht="21.75" customHeight="1" x14ac:dyDescent="0.25">
      <c r="B18" s="1"/>
      <c r="C18" s="264" t="str">
        <f>"Subtract "&amp; TEXT(D16,"0.00%") &amp; " From " &amp; TEXT(D15,"#,##0.00") &amp; " = "&amp; TEXT(D17,"#,##0.00")</f>
        <v>Subtract 10.00% From 130,000.00 = 117,000.00</v>
      </c>
      <c r="D18" s="265"/>
      <c r="E18" s="64"/>
    </row>
    <row r="19" spans="2:5" ht="21.75" customHeight="1" thickBot="1" x14ac:dyDescent="0.3">
      <c r="B19" s="1"/>
      <c r="C19" s="269" t="str">
        <f>TEXT(D15,"#,##0.00") &amp; " Minus " &amp; TEXT(D16,"0.00%") &amp; " = "&amp; TEXT(D17,"#,##0.00")</f>
        <v>130,000.00 Minus 10.00% = 117,000.00</v>
      </c>
      <c r="D19" s="270"/>
      <c r="E19" s="64"/>
    </row>
    <row r="20" spans="2:5" ht="21.75" customHeight="1" thickBot="1" x14ac:dyDescent="0.3">
      <c r="B20" s="1"/>
      <c r="C20" s="2"/>
      <c r="D20" s="69"/>
      <c r="E20" s="64"/>
    </row>
    <row r="21" spans="2:5" ht="21.75" customHeight="1" x14ac:dyDescent="0.25">
      <c r="B21" s="1"/>
      <c r="C21" s="262" t="s">
        <v>157</v>
      </c>
      <c r="D21" s="263"/>
      <c r="E21" s="64"/>
    </row>
    <row r="22" spans="2:5" ht="21.75" customHeight="1" x14ac:dyDescent="0.25">
      <c r="B22" s="1"/>
      <c r="C22" s="223" t="s">
        <v>12</v>
      </c>
      <c r="D22" s="219">
        <v>20</v>
      </c>
      <c r="E22" s="64"/>
    </row>
    <row r="23" spans="2:5" ht="21.75" customHeight="1" x14ac:dyDescent="0.25">
      <c r="B23" s="1"/>
      <c r="C23" s="224" t="s">
        <v>14</v>
      </c>
      <c r="D23" s="225">
        <v>40</v>
      </c>
      <c r="E23" s="64"/>
    </row>
    <row r="24" spans="2:5" ht="21.75" customHeight="1" x14ac:dyDescent="0.25">
      <c r="B24" s="1"/>
      <c r="C24" s="222" t="str">
        <f>IF(D22&lt;D23,"Percentage Increased =", "Percent Decreased =")</f>
        <v>Percentage Increased =</v>
      </c>
      <c r="D24" s="217">
        <f>ABS((D23-D22)/D22)</f>
        <v>1</v>
      </c>
      <c r="E24" s="64"/>
    </row>
    <row r="25" spans="2:5" ht="21.75" customHeight="1" thickBot="1" x14ac:dyDescent="0.3">
      <c r="B25" s="1"/>
      <c r="C25" s="266" t="str">
        <f>IF(D22&lt;D23,"Change from "&amp; TEXT(D22,"#,##0.00") &amp; " to " &amp; TEXT(D23,"#,##0.00") &amp;" is a " &amp; TEXT(D24,"0.00%") &amp; " increase", "Change from "&amp; TEXT(D22,"#,##0.00") &amp; " to " &amp; TEXT(D23,"#,##0.00") &amp;" is a " &amp; TEXT(D24,"0.00%") &amp; " decrease")</f>
        <v>Change from 20.00 to 40.00 is a 100.00% increase</v>
      </c>
      <c r="D25" s="267"/>
      <c r="E25" s="64"/>
    </row>
    <row r="26" spans="2:5" ht="21.75" customHeight="1" x14ac:dyDescent="0.25">
      <c r="B26" s="19"/>
      <c r="C26" s="20"/>
      <c r="D26" s="20"/>
      <c r="E26" s="48"/>
    </row>
    <row r="28" spans="2:5" ht="21.75" customHeight="1" x14ac:dyDescent="0.25">
      <c r="B28" s="268" t="s">
        <v>118</v>
      </c>
      <c r="C28" s="268"/>
      <c r="D28" s="268"/>
      <c r="E28" s="268"/>
    </row>
    <row r="29" spans="2:5" ht="21.75" customHeight="1" x14ac:dyDescent="0.25">
      <c r="B29" s="239" t="s">
        <v>162</v>
      </c>
      <c r="C29" s="239"/>
      <c r="D29" s="239"/>
      <c r="E29" s="239"/>
    </row>
  </sheetData>
  <sheetProtection algorithmName="SHA-512" hashValue="acHR6nkn07xFxYHt9KlicM8cagrAs2Ga4f8rO9kHuudjZwJQf0zZxlyBSkRMSD1V1EYlAV1HmPyLER9czafnlw==" saltValue="lMC5zhSYWON6s35V1n4/IA==" spinCount="100000" sheet="1" objects="1" scenarios="1" selectLockedCells="1"/>
  <mergeCells count="11">
    <mergeCell ref="B29:E29"/>
    <mergeCell ref="C12:D12"/>
    <mergeCell ref="C14:D14"/>
    <mergeCell ref="C18:D18"/>
    <mergeCell ref="C21:D21"/>
    <mergeCell ref="C19:D19"/>
    <mergeCell ref="B5:E5"/>
    <mergeCell ref="C7:D7"/>
    <mergeCell ref="C11:D11"/>
    <mergeCell ref="C25:D25"/>
    <mergeCell ref="B28:E28"/>
  </mergeCells>
  <hyperlinks>
    <hyperlink ref="E3" location="Main!A1" display="MAIN"/>
  </hyperlinks>
  <pageMargins left="0.7" right="0.7" top="0.75" bottom="0.75" header="0.3" footer="0.3"/>
  <pageSetup scale="9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3"/>
  <sheetViews>
    <sheetView showGridLines="0" workbookViewId="0"/>
  </sheetViews>
  <sheetFormatPr defaultRowHeight="15" customHeight="1" x14ac:dyDescent="0.2"/>
  <cols>
    <col min="1" max="2" width="3.28515625" style="79" customWidth="1"/>
    <col min="3" max="3" width="12.140625" style="79" customWidth="1"/>
    <col min="4" max="4" width="7.5703125" style="79" hidden="1" customWidth="1"/>
    <col min="5" max="5" width="4.140625" style="79" customWidth="1"/>
    <col min="6" max="6" width="10" style="79" customWidth="1"/>
    <col min="7" max="7" width="3.28515625" style="79" customWidth="1"/>
    <col min="8" max="8" width="4.5703125" style="79" customWidth="1"/>
    <col min="9" max="9" width="3.28515625" style="79" customWidth="1"/>
    <col min="10" max="11" width="9.140625" style="79"/>
    <col min="12" max="12" width="12" style="79" hidden="1" customWidth="1"/>
    <col min="13" max="13" width="4.140625" style="79" customWidth="1"/>
    <col min="14" max="14" width="11.28515625" style="79" customWidth="1"/>
    <col min="15" max="15" width="3.28515625" style="79" customWidth="1"/>
    <col min="16" max="16" width="3.7109375" style="79" customWidth="1"/>
    <col min="17" max="17" width="4" style="79" customWidth="1"/>
    <col min="18" max="19" width="9.5703125" style="79" customWidth="1"/>
    <col min="20" max="20" width="7.7109375" style="79" hidden="1" customWidth="1"/>
    <col min="21" max="21" width="4.140625" style="79" customWidth="1"/>
    <col min="22" max="22" width="10.5703125" style="79" customWidth="1"/>
    <col min="23" max="23" width="4" style="79" customWidth="1"/>
    <col min="24" max="24" width="3.7109375" style="79" customWidth="1"/>
    <col min="25" max="25" width="4.140625" style="79" customWidth="1"/>
    <col min="26" max="27" width="9.140625" style="79"/>
    <col min="28" max="28" width="11.85546875" style="79" hidden="1" customWidth="1"/>
    <col min="29" max="29" width="4.28515625" style="79" customWidth="1"/>
    <col min="30" max="30" width="10.5703125" style="79" customWidth="1"/>
    <col min="31" max="31" width="3.7109375" style="79" customWidth="1"/>
    <col min="32" max="16384" width="9.140625" style="79"/>
  </cols>
  <sheetData>
    <row r="1" spans="1:31" ht="48.75" customHeight="1" thickBot="1" x14ac:dyDescent="0.25">
      <c r="A1" s="229"/>
    </row>
    <row r="2" spans="1:31" ht="18.75" customHeight="1" thickBot="1" x14ac:dyDescent="0.25">
      <c r="A2" s="92"/>
      <c r="B2" s="81" t="s">
        <v>8</v>
      </c>
      <c r="AD2" s="63" t="s">
        <v>87</v>
      </c>
    </row>
    <row r="3" spans="1:31" ht="22.5" customHeight="1" thickTop="1" thickBot="1" x14ac:dyDescent="0.25">
      <c r="A3" s="93"/>
      <c r="B3" s="273" t="s">
        <v>112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</row>
    <row r="4" spans="1:31" ht="19.5" customHeight="1" thickTop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31" ht="17.25" customHeight="1" x14ac:dyDescent="0.25">
      <c r="A5" s="26"/>
      <c r="B5" s="274" t="s">
        <v>130</v>
      </c>
      <c r="C5" s="275"/>
      <c r="D5" s="275"/>
      <c r="E5" s="275"/>
      <c r="F5" s="275"/>
      <c r="G5" s="276"/>
      <c r="H5" s="26"/>
      <c r="I5" s="274" t="s">
        <v>130</v>
      </c>
      <c r="J5" s="275"/>
      <c r="K5" s="275"/>
      <c r="L5" s="275"/>
      <c r="M5" s="275"/>
      <c r="N5" s="275"/>
      <c r="O5" s="276"/>
      <c r="P5" s="94"/>
      <c r="Q5" s="274" t="s">
        <v>131</v>
      </c>
      <c r="R5" s="275"/>
      <c r="S5" s="275"/>
      <c r="T5" s="275"/>
      <c r="U5" s="275"/>
      <c r="V5" s="275"/>
      <c r="W5" s="276"/>
      <c r="X5" s="26"/>
      <c r="Y5" s="274" t="s">
        <v>132</v>
      </c>
      <c r="Z5" s="275" t="s">
        <v>101</v>
      </c>
      <c r="AA5" s="275"/>
      <c r="AB5" s="275"/>
      <c r="AC5" s="275"/>
      <c r="AD5" s="275"/>
      <c r="AE5" s="276"/>
    </row>
    <row r="6" spans="1:31" ht="15" customHeight="1" x14ac:dyDescent="0.2">
      <c r="A6" s="26"/>
      <c r="B6" s="277" t="s">
        <v>102</v>
      </c>
      <c r="C6" s="278"/>
      <c r="D6" s="278"/>
      <c r="E6" s="278"/>
      <c r="F6" s="278"/>
      <c r="G6" s="279"/>
      <c r="H6" s="26"/>
      <c r="I6" s="277" t="s">
        <v>103</v>
      </c>
      <c r="J6" s="278"/>
      <c r="K6" s="278"/>
      <c r="L6" s="278"/>
      <c r="M6" s="278"/>
      <c r="N6" s="278"/>
      <c r="O6" s="279"/>
      <c r="P6" s="26"/>
      <c r="Q6" s="277" t="s">
        <v>103</v>
      </c>
      <c r="R6" s="278"/>
      <c r="S6" s="278"/>
      <c r="T6" s="278"/>
      <c r="U6" s="278"/>
      <c r="V6" s="278"/>
      <c r="W6" s="279"/>
      <c r="X6" s="26"/>
      <c r="Y6" s="277" t="s">
        <v>104</v>
      </c>
      <c r="Z6" s="278"/>
      <c r="AA6" s="278"/>
      <c r="AB6" s="278"/>
      <c r="AC6" s="278"/>
      <c r="AD6" s="278"/>
      <c r="AE6" s="279"/>
    </row>
    <row r="7" spans="1:31" ht="15" customHeight="1" x14ac:dyDescent="0.2">
      <c r="A7" s="95"/>
      <c r="B7" s="96"/>
      <c r="C7" s="95"/>
      <c r="D7" s="95"/>
      <c r="E7" s="95"/>
      <c r="F7" s="95"/>
      <c r="G7" s="97"/>
      <c r="H7" s="95"/>
      <c r="I7" s="96"/>
      <c r="J7" s="95"/>
      <c r="K7" s="95"/>
      <c r="L7" s="95"/>
      <c r="M7" s="95"/>
      <c r="N7" s="95"/>
      <c r="O7" s="97"/>
      <c r="P7" s="95"/>
      <c r="Q7" s="96"/>
      <c r="R7" s="82" t="s">
        <v>105</v>
      </c>
      <c r="S7" s="84" t="s">
        <v>106</v>
      </c>
      <c r="T7" s="95"/>
      <c r="U7" s="95"/>
      <c r="V7" s="95"/>
      <c r="W7" s="97"/>
      <c r="X7" s="95"/>
      <c r="Y7" s="96"/>
      <c r="Z7" s="82" t="s">
        <v>105</v>
      </c>
      <c r="AA7" s="84" t="s">
        <v>106</v>
      </c>
      <c r="AB7" s="95"/>
      <c r="AC7" s="95"/>
      <c r="AD7" s="95"/>
      <c r="AE7" s="97"/>
    </row>
    <row r="8" spans="1:31" ht="17.25" customHeight="1" x14ac:dyDescent="0.2">
      <c r="A8" s="95"/>
      <c r="B8" s="96"/>
      <c r="C8" s="98" t="s">
        <v>106</v>
      </c>
      <c r="D8" s="99"/>
      <c r="E8" s="99"/>
      <c r="F8" s="95"/>
      <c r="G8" s="97"/>
      <c r="H8" s="95"/>
      <c r="I8" s="96"/>
      <c r="J8" s="100" t="s">
        <v>105</v>
      </c>
      <c r="K8" s="84" t="s">
        <v>106</v>
      </c>
      <c r="L8" s="95"/>
      <c r="M8" s="95"/>
      <c r="N8" s="95"/>
      <c r="O8" s="97"/>
      <c r="P8" s="95"/>
      <c r="Q8" s="96"/>
      <c r="R8" s="101">
        <v>5</v>
      </c>
      <c r="S8" s="102">
        <v>0</v>
      </c>
      <c r="T8" s="103">
        <f>IF(S8="", "",R8*12+S8)</f>
        <v>60</v>
      </c>
      <c r="U8" s="104" t="s">
        <v>107</v>
      </c>
      <c r="V8" s="105" t="str">
        <f>IF(T8="", "", IF(T8&lt;12,T8&amp;"""", INT(T8/12) &amp;"' - "&amp;MOD(T8,12)&amp;""""))</f>
        <v>5' - 0"</v>
      </c>
      <c r="W8" s="97"/>
      <c r="X8" s="95"/>
      <c r="Y8" s="96"/>
      <c r="Z8" s="101">
        <v>2</v>
      </c>
      <c r="AA8" s="102">
        <v>6</v>
      </c>
      <c r="AB8" s="103">
        <f>IF(AA8="", "",Z8*12+AA8)</f>
        <v>30</v>
      </c>
      <c r="AC8" s="104" t="s">
        <v>107</v>
      </c>
      <c r="AD8" s="105" t="str">
        <f t="shared" ref="AD8:AD9" si="0">IF(AB8="", "", IF(AB8&lt;12,AB8&amp;"""", INT(AB8/12) &amp;"' - "&amp;MOD(AB8,12)&amp;""""))</f>
        <v>2' - 6"</v>
      </c>
      <c r="AE8" s="97"/>
    </row>
    <row r="9" spans="1:31" ht="17.25" customHeight="1" thickBot="1" x14ac:dyDescent="0.25">
      <c r="A9" s="95"/>
      <c r="B9" s="96"/>
      <c r="C9" s="101">
        <v>23</v>
      </c>
      <c r="D9" s="106">
        <f>C9</f>
        <v>23</v>
      </c>
      <c r="E9" s="104" t="s">
        <v>107</v>
      </c>
      <c r="F9" s="105" t="str">
        <f t="shared" ref="F9:F18" si="1">IF(C9="", "", IF(C9&lt;12,C9&amp;"""", INT(C9/12) &amp;"' - "&amp;MOD(C9,12)&amp;""""))</f>
        <v>1' - 11"</v>
      </c>
      <c r="G9" s="107"/>
      <c r="H9" s="108"/>
      <c r="I9" s="96"/>
      <c r="J9" s="101">
        <v>5</v>
      </c>
      <c r="K9" s="102">
        <v>6</v>
      </c>
      <c r="L9" s="109">
        <f>IF(AND(J9="",K9=""), "",J9*12+K9)</f>
        <v>66</v>
      </c>
      <c r="M9" s="104" t="s">
        <v>107</v>
      </c>
      <c r="N9" s="105" t="str">
        <f t="shared" ref="N9:N18" si="2">IF(L9="", "", IF(L9&lt;12,L9&amp;"""", INT(L9/12) &amp;"' - "&amp;MOD(L9,12)&amp;""""))</f>
        <v>5' - 6"</v>
      </c>
      <c r="O9" s="107"/>
      <c r="P9" s="108"/>
      <c r="Q9" s="96"/>
      <c r="R9" s="110">
        <v>2</v>
      </c>
      <c r="S9" s="111">
        <v>6</v>
      </c>
      <c r="T9" s="103">
        <f>IF(S9="", "",R9*12+S9)</f>
        <v>30</v>
      </c>
      <c r="U9" s="112" t="s">
        <v>107</v>
      </c>
      <c r="V9" s="113" t="str">
        <f>IF(T9="", "", IF(T9&lt;12,T9&amp;"""", INT(T9/12) &amp;"' - "&amp;MOD(T9,12)&amp;""""))</f>
        <v>2' - 6"</v>
      </c>
      <c r="W9" s="97"/>
      <c r="X9" s="95"/>
      <c r="Y9" s="96"/>
      <c r="Z9" s="110">
        <v>5</v>
      </c>
      <c r="AA9" s="111">
        <v>8</v>
      </c>
      <c r="AB9" s="114">
        <f t="shared" ref="AB9" si="3">IF(AA9="", "",Z9*12+AA9)</f>
        <v>68</v>
      </c>
      <c r="AC9" s="112" t="s">
        <v>107</v>
      </c>
      <c r="AD9" s="113" t="str">
        <f t="shared" si="0"/>
        <v>5' - 8"</v>
      </c>
      <c r="AE9" s="97"/>
    </row>
    <row r="10" spans="1:31" ht="17.25" customHeight="1" thickTop="1" x14ac:dyDescent="0.2">
      <c r="A10" s="95"/>
      <c r="B10" s="96"/>
      <c r="C10" s="115">
        <v>2</v>
      </c>
      <c r="D10" s="116">
        <f t="shared" ref="D10:D18" si="4">C10</f>
        <v>2</v>
      </c>
      <c r="E10" s="117" t="s">
        <v>107</v>
      </c>
      <c r="F10" s="118" t="str">
        <f t="shared" si="1"/>
        <v>2"</v>
      </c>
      <c r="G10" s="107"/>
      <c r="H10" s="108"/>
      <c r="I10" s="96"/>
      <c r="J10" s="115">
        <v>1</v>
      </c>
      <c r="K10" s="119">
        <v>2</v>
      </c>
      <c r="L10" s="120">
        <f t="shared" ref="L10:L12" si="5">IF(AND(J10="",K10=""), "",J10*12+K10)</f>
        <v>14</v>
      </c>
      <c r="M10" s="117" t="s">
        <v>107</v>
      </c>
      <c r="N10" s="118" t="str">
        <f t="shared" si="2"/>
        <v>1' - 2"</v>
      </c>
      <c r="O10" s="107"/>
      <c r="P10" s="108"/>
      <c r="Q10" s="96"/>
      <c r="R10" s="280" t="s">
        <v>108</v>
      </c>
      <c r="S10" s="281"/>
      <c r="T10" s="121">
        <f>T8-T9</f>
        <v>30</v>
      </c>
      <c r="U10" s="122" t="s">
        <v>107</v>
      </c>
      <c r="V10" s="123" t="str">
        <f>IF(T10="", "", IF(T10&lt;12,T10&amp;"""", INT(T10/12) &amp;"' - "&amp;MOD(T10,12)&amp;""""))</f>
        <v>2' - 6"</v>
      </c>
      <c r="W10" s="97"/>
      <c r="X10" s="95"/>
      <c r="Y10" s="96"/>
      <c r="Z10" s="284" t="s">
        <v>133</v>
      </c>
      <c r="AA10" s="285"/>
      <c r="AB10" s="124">
        <f>AB8*AB9</f>
        <v>2040</v>
      </c>
      <c r="AC10" s="122" t="s">
        <v>107</v>
      </c>
      <c r="AD10" s="125">
        <f>AB10/144</f>
        <v>14.166666666666666</v>
      </c>
      <c r="AE10" s="126"/>
    </row>
    <row r="11" spans="1:31" ht="17.25" customHeight="1" x14ac:dyDescent="0.2">
      <c r="A11" s="95"/>
      <c r="B11" s="96"/>
      <c r="C11" s="115"/>
      <c r="D11" s="116">
        <f t="shared" si="4"/>
        <v>0</v>
      </c>
      <c r="E11" s="117" t="s">
        <v>107</v>
      </c>
      <c r="F11" s="118" t="str">
        <f t="shared" si="1"/>
        <v/>
      </c>
      <c r="G11" s="107"/>
      <c r="H11" s="108"/>
      <c r="I11" s="96"/>
      <c r="J11" s="115">
        <v>7</v>
      </c>
      <c r="K11" s="119">
        <v>8</v>
      </c>
      <c r="L11" s="120">
        <f t="shared" si="5"/>
        <v>92</v>
      </c>
      <c r="M11" s="117" t="s">
        <v>107</v>
      </c>
      <c r="N11" s="118" t="str">
        <f t="shared" si="2"/>
        <v>7' - 8"</v>
      </c>
      <c r="O11" s="107"/>
      <c r="P11" s="108"/>
      <c r="Q11" s="127"/>
      <c r="R11" s="128"/>
      <c r="S11" s="128"/>
      <c r="T11" s="128"/>
      <c r="U11" s="128"/>
      <c r="V11" s="128"/>
      <c r="W11" s="129"/>
      <c r="X11" s="95"/>
      <c r="Y11" s="127"/>
      <c r="Z11" s="128"/>
      <c r="AA11" s="128"/>
      <c r="AB11" s="128"/>
      <c r="AC11" s="128"/>
      <c r="AD11" s="128"/>
      <c r="AE11" s="129"/>
    </row>
    <row r="12" spans="1:31" ht="17.25" customHeight="1" x14ac:dyDescent="0.2">
      <c r="A12" s="95"/>
      <c r="B12" s="96"/>
      <c r="C12" s="115"/>
      <c r="D12" s="116">
        <f t="shared" si="4"/>
        <v>0</v>
      </c>
      <c r="E12" s="117" t="s">
        <v>107</v>
      </c>
      <c r="F12" s="118" t="str">
        <f t="shared" si="1"/>
        <v/>
      </c>
      <c r="G12" s="107"/>
      <c r="H12" s="108"/>
      <c r="I12" s="96"/>
      <c r="J12" s="115"/>
      <c r="K12" s="119"/>
      <c r="L12" s="120" t="str">
        <f t="shared" si="5"/>
        <v/>
      </c>
      <c r="M12" s="117" t="s">
        <v>107</v>
      </c>
      <c r="N12" s="118" t="str">
        <f t="shared" si="2"/>
        <v/>
      </c>
      <c r="O12" s="107"/>
      <c r="P12" s="108"/>
      <c r="Q12" s="95"/>
      <c r="R12" s="95"/>
      <c r="S12" s="95"/>
      <c r="T12" s="95"/>
      <c r="U12" s="95"/>
      <c r="V12" s="95"/>
      <c r="W12" s="95"/>
      <c r="X12" s="95"/>
      <c r="Y12" s="26"/>
    </row>
    <row r="13" spans="1:31" ht="17.25" customHeight="1" x14ac:dyDescent="0.25">
      <c r="A13" s="95"/>
      <c r="B13" s="96"/>
      <c r="C13" s="115"/>
      <c r="D13" s="116">
        <f t="shared" si="4"/>
        <v>0</v>
      </c>
      <c r="E13" s="117" t="s">
        <v>107</v>
      </c>
      <c r="F13" s="118" t="str">
        <f t="shared" si="1"/>
        <v/>
      </c>
      <c r="G13" s="107"/>
      <c r="H13" s="108"/>
      <c r="I13" s="96"/>
      <c r="J13" s="115"/>
      <c r="K13" s="119"/>
      <c r="L13" s="120"/>
      <c r="M13" s="117" t="s">
        <v>107</v>
      </c>
      <c r="N13" s="118" t="str">
        <f t="shared" si="2"/>
        <v/>
      </c>
      <c r="O13" s="107"/>
      <c r="P13" s="108"/>
      <c r="Q13" s="274" t="s">
        <v>131</v>
      </c>
      <c r="R13" s="275"/>
      <c r="S13" s="275"/>
      <c r="T13" s="275"/>
      <c r="U13" s="275"/>
      <c r="V13" s="275"/>
      <c r="W13" s="276"/>
      <c r="X13" s="95"/>
      <c r="Y13" s="274" t="s">
        <v>132</v>
      </c>
      <c r="Z13" s="275" t="s">
        <v>101</v>
      </c>
      <c r="AA13" s="275"/>
      <c r="AB13" s="275"/>
      <c r="AC13" s="275"/>
      <c r="AD13" s="275"/>
      <c r="AE13" s="276"/>
    </row>
    <row r="14" spans="1:31" ht="17.25" customHeight="1" x14ac:dyDescent="0.2">
      <c r="A14" s="95"/>
      <c r="B14" s="96"/>
      <c r="C14" s="115"/>
      <c r="D14" s="116">
        <f t="shared" si="4"/>
        <v>0</v>
      </c>
      <c r="E14" s="117" t="s">
        <v>107</v>
      </c>
      <c r="F14" s="118" t="str">
        <f t="shared" si="1"/>
        <v/>
      </c>
      <c r="G14" s="107"/>
      <c r="H14" s="108"/>
      <c r="I14" s="96"/>
      <c r="J14" s="115"/>
      <c r="K14" s="119"/>
      <c r="L14" s="120"/>
      <c r="M14" s="117" t="s">
        <v>107</v>
      </c>
      <c r="N14" s="118" t="str">
        <f t="shared" si="2"/>
        <v/>
      </c>
      <c r="O14" s="107"/>
      <c r="P14" s="108"/>
      <c r="Q14" s="277" t="s">
        <v>102</v>
      </c>
      <c r="R14" s="278"/>
      <c r="S14" s="278"/>
      <c r="T14" s="278"/>
      <c r="U14" s="278"/>
      <c r="V14" s="278"/>
      <c r="W14" s="279"/>
      <c r="X14" s="95"/>
      <c r="Y14" s="277" t="s">
        <v>109</v>
      </c>
      <c r="Z14" s="278" t="s">
        <v>101</v>
      </c>
      <c r="AA14" s="278"/>
      <c r="AB14" s="278"/>
      <c r="AC14" s="278"/>
      <c r="AD14" s="278"/>
      <c r="AE14" s="279"/>
    </row>
    <row r="15" spans="1:31" ht="17.25" customHeight="1" x14ac:dyDescent="0.2">
      <c r="A15" s="95"/>
      <c r="B15" s="96"/>
      <c r="C15" s="115"/>
      <c r="D15" s="116">
        <f t="shared" si="4"/>
        <v>0</v>
      </c>
      <c r="E15" s="117" t="s">
        <v>107</v>
      </c>
      <c r="F15" s="118" t="str">
        <f t="shared" si="1"/>
        <v/>
      </c>
      <c r="G15" s="107"/>
      <c r="H15" s="108"/>
      <c r="I15" s="96"/>
      <c r="J15" s="115"/>
      <c r="K15" s="119"/>
      <c r="L15" s="120"/>
      <c r="M15" s="117" t="s">
        <v>107</v>
      </c>
      <c r="N15" s="118" t="str">
        <f t="shared" si="2"/>
        <v/>
      </c>
      <c r="O15" s="107"/>
      <c r="P15" s="108"/>
      <c r="Q15" s="130"/>
      <c r="R15" s="26"/>
      <c r="S15" s="26"/>
      <c r="T15" s="26"/>
      <c r="U15" s="26"/>
      <c r="V15" s="26"/>
      <c r="W15" s="131"/>
      <c r="X15" s="95"/>
      <c r="Y15" s="130"/>
      <c r="Z15" s="132" t="s">
        <v>105</v>
      </c>
      <c r="AA15" s="133" t="s">
        <v>106</v>
      </c>
      <c r="AB15" s="134"/>
      <c r="AC15" s="134"/>
      <c r="AD15" s="134"/>
      <c r="AE15" s="135"/>
    </row>
    <row r="16" spans="1:31" ht="17.25" customHeight="1" x14ac:dyDescent="0.2">
      <c r="A16" s="95"/>
      <c r="B16" s="96"/>
      <c r="C16" s="115"/>
      <c r="D16" s="116">
        <f t="shared" si="4"/>
        <v>0</v>
      </c>
      <c r="E16" s="117" t="s">
        <v>107</v>
      </c>
      <c r="F16" s="118" t="str">
        <f t="shared" si="1"/>
        <v/>
      </c>
      <c r="G16" s="107"/>
      <c r="H16" s="108"/>
      <c r="I16" s="96"/>
      <c r="J16" s="115"/>
      <c r="K16" s="119"/>
      <c r="L16" s="120"/>
      <c r="M16" s="117" t="s">
        <v>107</v>
      </c>
      <c r="N16" s="118" t="str">
        <f t="shared" si="2"/>
        <v/>
      </c>
      <c r="O16" s="107"/>
      <c r="P16" s="108"/>
      <c r="Q16" s="130"/>
      <c r="R16" s="286" t="s">
        <v>106</v>
      </c>
      <c r="S16" s="287"/>
      <c r="T16" s="26"/>
      <c r="U16" s="26"/>
      <c r="V16" s="26"/>
      <c r="W16" s="131"/>
      <c r="X16" s="95"/>
      <c r="Y16" s="130"/>
      <c r="Z16" s="175">
        <v>2</v>
      </c>
      <c r="AA16" s="176">
        <v>0</v>
      </c>
      <c r="AB16" s="177">
        <f>IF(AA16="", "",Z16*12+AA16)</f>
        <v>24</v>
      </c>
      <c r="AC16" s="178" t="s">
        <v>107</v>
      </c>
      <c r="AD16" s="179" t="str">
        <f t="shared" ref="AD16:AD18" si="6">IF(AB16="", "", IF(AB16&lt;12,AB16&amp;"""", INT(AB16/12) &amp;"' - "&amp;MOD(AB16,12)&amp;""""))</f>
        <v>2' - 0"</v>
      </c>
      <c r="AE16" s="135"/>
    </row>
    <row r="17" spans="1:31" ht="17.25" customHeight="1" x14ac:dyDescent="0.2">
      <c r="A17" s="95"/>
      <c r="B17" s="96"/>
      <c r="C17" s="115"/>
      <c r="D17" s="116">
        <f t="shared" si="4"/>
        <v>0</v>
      </c>
      <c r="E17" s="117" t="s">
        <v>107</v>
      </c>
      <c r="F17" s="118" t="str">
        <f t="shared" si="1"/>
        <v/>
      </c>
      <c r="G17" s="107"/>
      <c r="H17" s="108"/>
      <c r="I17" s="96"/>
      <c r="J17" s="115"/>
      <c r="K17" s="119"/>
      <c r="L17" s="120"/>
      <c r="M17" s="117" t="s">
        <v>107</v>
      </c>
      <c r="N17" s="118" t="str">
        <f t="shared" si="2"/>
        <v/>
      </c>
      <c r="O17" s="107"/>
      <c r="P17" s="108"/>
      <c r="Q17" s="130"/>
      <c r="R17" s="271">
        <v>25</v>
      </c>
      <c r="S17" s="272"/>
      <c r="T17" s="137">
        <f>IF(R17="","",R17)</f>
        <v>25</v>
      </c>
      <c r="U17" s="136" t="s">
        <v>107</v>
      </c>
      <c r="V17" s="105" t="str">
        <f>IF(T17="", "", IF(T17&lt;12,T17&amp;"""", INT(T17/12) &amp;"' - "&amp;MOD(T17,12)&amp;""""))</f>
        <v>2' - 1"</v>
      </c>
      <c r="W17" s="131"/>
      <c r="X17" s="95"/>
      <c r="Y17" s="130"/>
      <c r="Z17" s="180">
        <v>2</v>
      </c>
      <c r="AA17" s="181">
        <v>0</v>
      </c>
      <c r="AB17" s="177">
        <f t="shared" ref="AB17:AB18" si="7">IF(AA17="", "",Z17*12+AA17)</f>
        <v>24</v>
      </c>
      <c r="AC17" s="182" t="s">
        <v>107</v>
      </c>
      <c r="AD17" s="183" t="str">
        <f t="shared" si="6"/>
        <v>2' - 0"</v>
      </c>
      <c r="AE17" s="135"/>
    </row>
    <row r="18" spans="1:31" ht="17.25" customHeight="1" x14ac:dyDescent="0.2">
      <c r="A18" s="95"/>
      <c r="B18" s="96"/>
      <c r="C18" s="115"/>
      <c r="D18" s="116">
        <f t="shared" si="4"/>
        <v>0</v>
      </c>
      <c r="E18" s="117" t="s">
        <v>107</v>
      </c>
      <c r="F18" s="118" t="str">
        <f t="shared" si="1"/>
        <v/>
      </c>
      <c r="G18" s="107"/>
      <c r="H18" s="108"/>
      <c r="I18" s="96"/>
      <c r="J18" s="115"/>
      <c r="K18" s="119"/>
      <c r="L18" s="120"/>
      <c r="M18" s="117" t="s">
        <v>107</v>
      </c>
      <c r="N18" s="118" t="str">
        <f t="shared" si="2"/>
        <v/>
      </c>
      <c r="O18" s="107"/>
      <c r="P18" s="108"/>
      <c r="Q18" s="130"/>
      <c r="R18" s="271">
        <v>20</v>
      </c>
      <c r="S18" s="272"/>
      <c r="T18" s="137">
        <f>IF(R18="","",R18)</f>
        <v>20</v>
      </c>
      <c r="U18" s="138" t="s">
        <v>107</v>
      </c>
      <c r="V18" s="105" t="str">
        <f>IF(T18="", "", IF(T18&lt;12,T18&amp;"""", INT(T18/12) &amp;"' - "&amp;MOD(T18,12)&amp;""""))</f>
        <v>1' - 8"</v>
      </c>
      <c r="W18" s="131"/>
      <c r="X18" s="95"/>
      <c r="Y18" s="130"/>
      <c r="Z18" s="184">
        <v>2</v>
      </c>
      <c r="AA18" s="185">
        <v>2</v>
      </c>
      <c r="AB18" s="186">
        <f t="shared" si="7"/>
        <v>26</v>
      </c>
      <c r="AC18" s="187" t="s">
        <v>107</v>
      </c>
      <c r="AD18" s="188" t="str">
        <f t="shared" si="6"/>
        <v>2' - 2"</v>
      </c>
      <c r="AE18" s="135"/>
    </row>
    <row r="19" spans="1:31" ht="17.25" customHeight="1" x14ac:dyDescent="0.2">
      <c r="A19" s="95"/>
      <c r="B19" s="96"/>
      <c r="C19" s="139" t="s">
        <v>110</v>
      </c>
      <c r="D19" s="140">
        <f>SUM(D9:D18)</f>
        <v>25</v>
      </c>
      <c r="E19" s="122" t="s">
        <v>107</v>
      </c>
      <c r="F19" s="123" t="str">
        <f>IF(D19="", "", IF(D19&lt;12,D19&amp;"""", INT(D19/12) &amp;"' - "&amp;MOD(D19,12)&amp;""""))</f>
        <v>2' - 1"</v>
      </c>
      <c r="G19" s="141"/>
      <c r="H19" s="99"/>
      <c r="I19" s="96"/>
      <c r="J19" s="280" t="s">
        <v>110</v>
      </c>
      <c r="K19" s="281"/>
      <c r="L19" s="140">
        <f>SUM(L9:L18)</f>
        <v>172</v>
      </c>
      <c r="M19" s="122" t="s">
        <v>107</v>
      </c>
      <c r="N19" s="123" t="str">
        <f>IF(L19="", "", IF(L19&lt;12,L19&amp;"""", INT(L19/12) &amp;"' - "&amp;MOD(L19,12)&amp;""""))</f>
        <v>14' - 4"</v>
      </c>
      <c r="O19" s="141"/>
      <c r="P19" s="99"/>
      <c r="Q19" s="130"/>
      <c r="R19" s="280" t="s">
        <v>108</v>
      </c>
      <c r="S19" s="281"/>
      <c r="T19" s="121">
        <f>T17-T18</f>
        <v>5</v>
      </c>
      <c r="U19" s="122" t="s">
        <v>107</v>
      </c>
      <c r="V19" s="174" t="str">
        <f>IF(T19="", "", IF(T19&lt;12,T19&amp;"""", INT(T19/12) &amp;"' - "&amp;MOD(T19,12)&amp;""""))</f>
        <v>5"</v>
      </c>
      <c r="W19" s="131"/>
      <c r="X19" s="95"/>
      <c r="Y19" s="130"/>
      <c r="Z19" s="282" t="s">
        <v>111</v>
      </c>
      <c r="AA19" s="283"/>
      <c r="AB19" s="189">
        <f>IF(AB18="","",AB16*AB17*AB18)</f>
        <v>14976</v>
      </c>
      <c r="AC19" s="190" t="s">
        <v>107</v>
      </c>
      <c r="AD19" s="191">
        <f>IF(AB19="","",AB19/1728)</f>
        <v>8.6666666666666661</v>
      </c>
      <c r="AE19" s="142"/>
    </row>
    <row r="20" spans="1:31" ht="15" customHeight="1" x14ac:dyDescent="0.2">
      <c r="A20" s="95"/>
      <c r="B20" s="127"/>
      <c r="C20" s="128"/>
      <c r="D20" s="143"/>
      <c r="E20" s="143"/>
      <c r="F20" s="128"/>
      <c r="G20" s="129"/>
      <c r="H20" s="95"/>
      <c r="I20" s="127"/>
      <c r="J20" s="128"/>
      <c r="K20" s="128"/>
      <c r="L20" s="128"/>
      <c r="M20" s="128"/>
      <c r="N20" s="128"/>
      <c r="O20" s="129"/>
      <c r="P20" s="95"/>
      <c r="Q20" s="144"/>
      <c r="R20" s="145"/>
      <c r="S20" s="145"/>
      <c r="T20" s="145"/>
      <c r="U20" s="145"/>
      <c r="V20" s="145"/>
      <c r="W20" s="146"/>
      <c r="X20" s="95"/>
      <c r="Y20" s="144"/>
      <c r="Z20" s="145"/>
      <c r="AA20" s="145"/>
      <c r="AB20" s="145"/>
      <c r="AC20" s="145"/>
      <c r="AD20" s="145"/>
      <c r="AE20" s="146"/>
    </row>
    <row r="21" spans="1:31" ht="19.5" customHeight="1" x14ac:dyDescent="0.2">
      <c r="A21" s="95"/>
      <c r="B21" s="95"/>
      <c r="C21" s="95"/>
      <c r="D21" s="95"/>
      <c r="E21" s="95"/>
      <c r="F21" s="95"/>
      <c r="G21" s="95"/>
      <c r="H21" s="95"/>
      <c r="I21" s="95"/>
      <c r="J21" s="147"/>
      <c r="K21" s="147"/>
      <c r="L21" s="147"/>
      <c r="M21" s="148"/>
      <c r="N21" s="149"/>
      <c r="O21" s="95"/>
      <c r="P21" s="95"/>
    </row>
    <row r="22" spans="1:31" ht="15" customHeight="1" x14ac:dyDescent="0.2">
      <c r="A22" s="95"/>
      <c r="B22" s="243" t="s">
        <v>118</v>
      </c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</row>
    <row r="23" spans="1:31" ht="15" customHeight="1" x14ac:dyDescent="0.2">
      <c r="A23" s="95"/>
      <c r="B23" s="239" t="s">
        <v>162</v>
      </c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</row>
  </sheetData>
  <sheetProtection algorithmName="SHA-512" hashValue="F/2w7Z5mbdW2MMa/YhQNSCxmlecitv9CV8s79eVrkyK+LQ48nsX6RcG9kkot5l5GDnBRTf425Mg50tzuW3+oAw==" saltValue="j27iNvH+3PaDXOWeaKoplg==" spinCount="100000" sheet="1" selectLockedCells="1"/>
  <mergeCells count="23">
    <mergeCell ref="B22:AE22"/>
    <mergeCell ref="B23:AE23"/>
    <mergeCell ref="B6:G6"/>
    <mergeCell ref="I6:O6"/>
    <mergeCell ref="Q6:W6"/>
    <mergeCell ref="Y6:AE6"/>
    <mergeCell ref="J19:K19"/>
    <mergeCell ref="R19:S19"/>
    <mergeCell ref="Z19:AA19"/>
    <mergeCell ref="R10:S10"/>
    <mergeCell ref="Z10:AA10"/>
    <mergeCell ref="Q13:W13"/>
    <mergeCell ref="Y13:AE13"/>
    <mergeCell ref="Q14:W14"/>
    <mergeCell ref="Y14:AE14"/>
    <mergeCell ref="R16:S16"/>
    <mergeCell ref="R17:S17"/>
    <mergeCell ref="R18:S18"/>
    <mergeCell ref="B3:AE3"/>
    <mergeCell ref="B5:G5"/>
    <mergeCell ref="I5:O5"/>
    <mergeCell ref="Q5:W5"/>
    <mergeCell ref="Y5:AE5"/>
  </mergeCells>
  <hyperlinks>
    <hyperlink ref="AD2" location="Main!A1" display="MAIN"/>
  </hyperlinks>
  <pageMargins left="0.45" right="0.31" top="0.75" bottom="0.75" header="0.3" footer="0.3"/>
  <pageSetup scale="57" orientation="portrait" r:id="rId1"/>
  <headerFooter>
    <oddFooter>&amp;C&amp;F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workbookViewId="0"/>
  </sheetViews>
  <sheetFormatPr defaultRowHeight="19.5" customHeight="1" x14ac:dyDescent="0.25"/>
  <cols>
    <col min="1" max="1" width="5" customWidth="1"/>
    <col min="2" max="2" width="18.85546875" customWidth="1"/>
    <col min="3" max="3" width="41" customWidth="1"/>
    <col min="4" max="4" width="7.42578125" customWidth="1"/>
    <col min="5" max="5" width="18.85546875" customWidth="1"/>
    <col min="6" max="6" width="41" customWidth="1"/>
    <col min="7" max="7" width="9" customWidth="1"/>
  </cols>
  <sheetData>
    <row r="1" spans="1:7" ht="19.5" customHeight="1" x14ac:dyDescent="0.25">
      <c r="A1" s="152"/>
    </row>
    <row r="2" spans="1:7" ht="30.75" customHeight="1" thickBot="1" x14ac:dyDescent="0.3">
      <c r="A2" s="152"/>
    </row>
    <row r="3" spans="1:7" ht="19.5" customHeight="1" thickBot="1" x14ac:dyDescent="0.3">
      <c r="B3" s="151" t="s">
        <v>8</v>
      </c>
      <c r="G3" s="63" t="s">
        <v>87</v>
      </c>
    </row>
    <row r="4" spans="1:7" ht="19.5" customHeight="1" thickTop="1" x14ac:dyDescent="0.25"/>
    <row r="5" spans="1:7" ht="19.5" customHeight="1" x14ac:dyDescent="0.25">
      <c r="B5" s="288" t="s">
        <v>10</v>
      </c>
      <c r="C5" s="288"/>
      <c r="D5" s="26"/>
      <c r="E5" s="288" t="s">
        <v>11</v>
      </c>
      <c r="F5" s="288"/>
    </row>
    <row r="6" spans="1:7" ht="19.5" customHeight="1" x14ac:dyDescent="0.25">
      <c r="B6" s="27" t="s">
        <v>12</v>
      </c>
      <c r="C6" s="28">
        <v>41699</v>
      </c>
      <c r="D6" s="26"/>
      <c r="E6" s="27" t="s">
        <v>13</v>
      </c>
      <c r="F6" s="28">
        <v>27668</v>
      </c>
    </row>
    <row r="7" spans="1:7" ht="19.5" customHeight="1" x14ac:dyDescent="0.25">
      <c r="B7" s="27" t="s">
        <v>14</v>
      </c>
      <c r="C7" s="28">
        <v>42125</v>
      </c>
      <c r="D7" s="26"/>
      <c r="E7" s="27" t="s">
        <v>15</v>
      </c>
      <c r="F7" s="214">
        <f ca="1">TODAY()</f>
        <v>43135</v>
      </c>
    </row>
    <row r="8" spans="1:7" ht="19.5" customHeight="1" x14ac:dyDescent="0.25">
      <c r="B8" s="27" t="s">
        <v>16</v>
      </c>
      <c r="C8" s="29" t="str">
        <f>IF(C6,IF(AND(DATEDIF(C6,$C$7,"y") &lt;=0, DATEDIF(C6,$C$7,"ym") &lt;=0), DATEDIF(C6,$C$7,"md") &amp; " day(s)",
IF(DATEDIF(C6,$C$7,"y")&lt;=0, DATEDIF(C6,$C$7,"ym") &amp; " month(s) and "&amp; DATEDIF(C6,$C$7,"md") &amp; " day(s)",
DATEDIF(C6,$C$7,"y") &amp; " year(s), " &amp; DATEDIF(C6,$C$7,"ym") &amp; " month(s) and "&amp; DATEDIF(C6,$C$7,"md") &amp; " day(s)")),"")</f>
        <v>1 year(s), 2 month(s) and 0 day(s)</v>
      </c>
      <c r="D8" s="26"/>
      <c r="E8" s="27" t="s">
        <v>16</v>
      </c>
      <c r="F8" s="29" t="str">
        <f ca="1">IF(F6,IF(AND(DATEDIF(F6,$F$7,"y") &lt;=0, DATEDIF(F6,$F$7,"ym") &lt;=0), DATEDIF(F6,$F$7,"md") &amp; " day(s)",
IF(DATEDIF(F6,$F$7,"y")&lt;=0, DATEDIF(F6,$F$7,"ym") &amp; " month(s) and "&amp; DATEDIF(F6,$F$7,"md") &amp; " day(s)",
DATEDIF(F6,$F$7,"y") &amp; " year(s), " &amp; DATEDIF(F6,$F$7,"ym") &amp; " month(s) and "&amp; DATEDIF(F6,$F$7,"md") &amp; " day(s)")),"")</f>
        <v>42 year(s), 4 month(s) and 3 day(s)</v>
      </c>
    </row>
    <row r="9" spans="1:7" ht="19.5" customHeight="1" x14ac:dyDescent="0.25">
      <c r="B9" s="26"/>
      <c r="C9" s="26"/>
      <c r="D9" s="26"/>
      <c r="E9" s="26"/>
      <c r="F9" s="26"/>
    </row>
    <row r="10" spans="1:7" ht="19.5" customHeight="1" x14ac:dyDescent="0.25">
      <c r="B10" s="30"/>
      <c r="C10" s="26"/>
      <c r="D10" s="31"/>
      <c r="E10" s="26"/>
      <c r="F10" s="26"/>
    </row>
    <row r="11" spans="1:7" ht="19.5" customHeight="1" x14ac:dyDescent="0.25">
      <c r="B11" s="288" t="s">
        <v>17</v>
      </c>
      <c r="C11" s="288"/>
      <c r="D11" s="31"/>
      <c r="E11" s="288" t="s">
        <v>18</v>
      </c>
      <c r="F11" s="288"/>
    </row>
    <row r="12" spans="1:7" ht="19.5" customHeight="1" x14ac:dyDescent="0.25">
      <c r="B12" s="27" t="s">
        <v>19</v>
      </c>
      <c r="C12" s="28">
        <v>42330</v>
      </c>
      <c r="D12" s="26"/>
      <c r="E12" s="27" t="s">
        <v>20</v>
      </c>
      <c r="F12" s="28">
        <v>42109</v>
      </c>
    </row>
    <row r="13" spans="1:7" ht="19.5" customHeight="1" x14ac:dyDescent="0.25">
      <c r="B13" s="27" t="s">
        <v>21</v>
      </c>
      <c r="C13" s="29" t="str">
        <f>IF(C12="","",TEXT(C12,"dddd"))</f>
        <v>Sunday</v>
      </c>
      <c r="D13" s="26"/>
      <c r="E13" s="27" t="s">
        <v>22</v>
      </c>
      <c r="F13" s="32">
        <f>IF(F12="","",F12-WEEKDAY(F12)+1)</f>
        <v>42106</v>
      </c>
    </row>
    <row r="14" spans="1:7" ht="19.5" customHeight="1" x14ac:dyDescent="0.25">
      <c r="B14" s="26"/>
      <c r="C14" s="26"/>
      <c r="D14" s="26"/>
      <c r="E14" s="26"/>
      <c r="F14" s="26"/>
    </row>
    <row r="15" spans="1:7" ht="19.5" customHeight="1" x14ac:dyDescent="0.25">
      <c r="B15" s="26"/>
      <c r="C15" s="26"/>
      <c r="D15" s="26"/>
      <c r="E15" s="26"/>
      <c r="F15" s="26"/>
    </row>
    <row r="16" spans="1:7" ht="19.5" customHeight="1" x14ac:dyDescent="0.25">
      <c r="B16" s="288" t="s">
        <v>23</v>
      </c>
      <c r="C16" s="288"/>
      <c r="D16" s="26"/>
      <c r="E16" s="288" t="s">
        <v>24</v>
      </c>
      <c r="F16" s="288"/>
    </row>
    <row r="17" spans="2:6" ht="19.5" customHeight="1" x14ac:dyDescent="0.25">
      <c r="B17" s="27" t="s">
        <v>19</v>
      </c>
      <c r="C17" s="28">
        <v>43097</v>
      </c>
      <c r="D17" s="26"/>
      <c r="E17" s="27" t="s">
        <v>25</v>
      </c>
      <c r="F17" s="33">
        <v>2.25</v>
      </c>
    </row>
    <row r="18" spans="2:6" ht="19.5" customHeight="1" x14ac:dyDescent="0.25">
      <c r="B18" s="27" t="s">
        <v>26</v>
      </c>
      <c r="C18" s="29">
        <f>IF(C17="","",WEEKNUM(C17))</f>
        <v>52</v>
      </c>
      <c r="D18" s="26"/>
      <c r="E18" s="27" t="s">
        <v>27</v>
      </c>
      <c r="F18" s="29" t="str">
        <f>INT(ROUND(F17*12,0)/12) &amp;" Years "&amp;MOD(ROUND(F17*12,0),12)&amp;" Months"</f>
        <v>2 Years 3 Months</v>
      </c>
    </row>
    <row r="19" spans="2:6" ht="19.5" customHeight="1" x14ac:dyDescent="0.25">
      <c r="B19" s="26"/>
      <c r="C19" s="26"/>
      <c r="D19" s="26"/>
      <c r="E19" s="26"/>
      <c r="F19" s="26"/>
    </row>
    <row r="20" spans="2:6" ht="19.5" customHeight="1" x14ac:dyDescent="0.25">
      <c r="B20" s="26"/>
      <c r="C20" s="26"/>
      <c r="D20" s="26"/>
      <c r="E20" s="26"/>
      <c r="F20" s="26"/>
    </row>
    <row r="21" spans="2:6" ht="19.5" customHeight="1" x14ac:dyDescent="0.25">
      <c r="B21" s="288" t="s">
        <v>28</v>
      </c>
      <c r="C21" s="288"/>
      <c r="D21" s="26"/>
      <c r="E21" s="288" t="s">
        <v>29</v>
      </c>
      <c r="F21" s="288"/>
    </row>
    <row r="22" spans="2:6" ht="19.5" customHeight="1" x14ac:dyDescent="0.25">
      <c r="B22" s="27" t="s">
        <v>30</v>
      </c>
      <c r="C22" s="28">
        <v>40909</v>
      </c>
      <c r="D22" s="26"/>
      <c r="E22" s="27" t="s">
        <v>30</v>
      </c>
      <c r="F22" s="28">
        <v>40909</v>
      </c>
    </row>
    <row r="23" spans="2:6" ht="19.5" customHeight="1" x14ac:dyDescent="0.25">
      <c r="B23" s="27" t="s">
        <v>31</v>
      </c>
      <c r="C23" s="28">
        <v>42129</v>
      </c>
      <c r="D23" s="26"/>
      <c r="E23" s="27" t="s">
        <v>31</v>
      </c>
      <c r="F23" s="28">
        <v>42129</v>
      </c>
    </row>
    <row r="24" spans="2:6" ht="19.5" customHeight="1" x14ac:dyDescent="0.25">
      <c r="B24" s="27" t="s">
        <v>32</v>
      </c>
      <c r="C24" s="34">
        <f>DATEDIF(C22,C23,"d")</f>
        <v>1220</v>
      </c>
      <c r="D24" s="26"/>
      <c r="E24" s="27" t="s">
        <v>33</v>
      </c>
      <c r="F24" s="35">
        <f>INT((F23-F22)/7)</f>
        <v>174</v>
      </c>
    </row>
    <row r="25" spans="2:6" ht="19.5" customHeight="1" x14ac:dyDescent="0.25">
      <c r="B25" s="26"/>
      <c r="C25" s="26"/>
      <c r="D25" s="26"/>
      <c r="E25" s="26"/>
      <c r="F25" s="26"/>
    </row>
    <row r="26" spans="2:6" ht="19.5" customHeight="1" x14ac:dyDescent="0.25">
      <c r="B26" s="26"/>
      <c r="C26" s="26"/>
      <c r="D26" s="26"/>
      <c r="E26" s="26"/>
      <c r="F26" s="26"/>
    </row>
    <row r="27" spans="2:6" ht="19.5" customHeight="1" x14ac:dyDescent="0.25">
      <c r="B27" s="288" t="s">
        <v>34</v>
      </c>
      <c r="C27" s="288"/>
      <c r="D27" s="26"/>
      <c r="E27" s="288" t="s">
        <v>35</v>
      </c>
      <c r="F27" s="288"/>
    </row>
    <row r="28" spans="2:6" ht="19.5" customHeight="1" x14ac:dyDescent="0.25">
      <c r="B28" s="27" t="s">
        <v>30</v>
      </c>
      <c r="C28" s="28">
        <v>40909</v>
      </c>
      <c r="D28" s="26"/>
      <c r="E28" s="27" t="s">
        <v>30</v>
      </c>
      <c r="F28" s="28">
        <v>27395</v>
      </c>
    </row>
    <row r="29" spans="2:6" ht="19.5" customHeight="1" x14ac:dyDescent="0.25">
      <c r="B29" s="27" t="s">
        <v>31</v>
      </c>
      <c r="C29" s="28">
        <v>42129</v>
      </c>
      <c r="D29" s="26"/>
      <c r="E29" s="27" t="s">
        <v>31</v>
      </c>
      <c r="F29" s="28">
        <v>43085</v>
      </c>
    </row>
    <row r="30" spans="2:6" ht="19.5" customHeight="1" x14ac:dyDescent="0.25">
      <c r="B30" s="27" t="s">
        <v>36</v>
      </c>
      <c r="C30" s="34">
        <f>NETWORKDAYS(C28,C29)</f>
        <v>872</v>
      </c>
      <c r="D30" s="26"/>
      <c r="E30" s="27" t="s">
        <v>37</v>
      </c>
      <c r="F30" s="34">
        <f>DATEDIF(F28,F29,"y")</f>
        <v>42</v>
      </c>
    </row>
    <row r="31" spans="2:6" ht="19.5" customHeight="1" x14ac:dyDescent="0.25">
      <c r="B31" s="26"/>
      <c r="C31" s="26"/>
      <c r="D31" s="26"/>
      <c r="E31" s="26"/>
      <c r="F31" s="26"/>
    </row>
    <row r="33" spans="2:6" ht="19.5" customHeight="1" x14ac:dyDescent="0.25">
      <c r="B33" s="243" t="s">
        <v>118</v>
      </c>
      <c r="C33" s="243"/>
      <c r="D33" s="243"/>
      <c r="E33" s="243"/>
      <c r="F33" s="243"/>
    </row>
    <row r="34" spans="2:6" ht="19.5" customHeight="1" x14ac:dyDescent="0.25">
      <c r="B34" s="239" t="s">
        <v>162</v>
      </c>
      <c r="C34" s="239"/>
      <c r="D34" s="239"/>
      <c r="E34" s="239"/>
      <c r="F34" s="239"/>
    </row>
  </sheetData>
  <sheetProtection algorithmName="SHA-512" hashValue="ybFO1bNM58OSLvdJIAaomDR7hJpJeGiG454YuBuLXVZK1c72lgIb+8xV9BcRSBKVIrGLqTtg6EFOeXIjx6eP3w==" saltValue="DNJlqQ3RD57ZYGcPmPtv1g==" spinCount="100000" sheet="1" objects="1" scenarios="1" selectLockedCells="1"/>
  <mergeCells count="12">
    <mergeCell ref="B33:F33"/>
    <mergeCell ref="B34:F34"/>
    <mergeCell ref="B21:C21"/>
    <mergeCell ref="E21:F21"/>
    <mergeCell ref="B27:C27"/>
    <mergeCell ref="E27:F27"/>
    <mergeCell ref="B5:C5"/>
    <mergeCell ref="E5:F5"/>
    <mergeCell ref="B11:C11"/>
    <mergeCell ref="E11:F11"/>
    <mergeCell ref="B16:C16"/>
    <mergeCell ref="E16:F16"/>
  </mergeCells>
  <hyperlinks>
    <hyperlink ref="G3" location="Main!A1" display="MAIN"/>
  </hyperlinks>
  <pageMargins left="0.39" right="0.36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Contact Us</vt:lpstr>
      <vt:lpstr>Main</vt:lpstr>
      <vt:lpstr>Percentage Q&amp;A</vt:lpstr>
      <vt:lpstr>Percentage Pie Chart</vt:lpstr>
      <vt:lpstr>Interpolation and Prorate</vt:lpstr>
      <vt:lpstr>Part Whole Percentage</vt:lpstr>
      <vt:lpstr>Add Subtract Change in Percent</vt:lpstr>
      <vt:lpstr>Inches Feet Math</vt:lpstr>
      <vt:lpstr>Dates</vt:lpstr>
      <vt:lpstr>Markups Markdowns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jp</cp:lastModifiedBy>
  <cp:lastPrinted>2018-01-30T04:29:08Z</cp:lastPrinted>
  <dcterms:created xsi:type="dcterms:W3CDTF">2017-12-16T18:52:55Z</dcterms:created>
  <dcterms:modified xsi:type="dcterms:W3CDTF">2018-02-04T16:31:42Z</dcterms:modified>
</cp:coreProperties>
</file>